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51196F13-6AD0-C1B8-E2B4-A1F9AE17003E}"/>
  <workbookPr codeName="ThisWorkbook" defaultThemeVersion="166925"/>
  <mc:AlternateContent xmlns:mc="http://schemas.openxmlformats.org/markup-compatibility/2006">
    <mc:Choice Requires="x15">
      <x15ac:absPath xmlns:x15ac="http://schemas.microsoft.com/office/spreadsheetml/2010/11/ac" url="https://laingorourkeau-my.sharepoint.com/personal/jonathon_morrow_laingorourke_com_au/Documents/Desktop/"/>
    </mc:Choice>
  </mc:AlternateContent>
  <xr:revisionPtr revIDLastSave="0" documentId="8_{C6F36D53-C71F-4F24-A162-96BD74BA2321}" xr6:coauthVersionLast="47" xr6:coauthVersionMax="47" xr10:uidLastSave="{00000000-0000-0000-0000-000000000000}"/>
  <bookViews>
    <workbookView xWindow="28680" yWindow="-120" windowWidth="29040" windowHeight="15720" firstSheet="2" activeTab="2" xr2:uid="{00000000-000D-0000-FFFF-FFFF00000000}"/>
  </bookViews>
  <sheets>
    <sheet name="Front Page" sheetId="5" state="veryHidden" r:id="rId1"/>
    <sheet name="Load Restraint Method" sheetId="6" state="veryHidden" r:id="rId2"/>
    <sheet name="Tie-Down" sheetId="1" r:id="rId3"/>
    <sheet name="Tie Down Data" sheetId="2" state="veryHidden" r:id="rId4"/>
    <sheet name="Tie-Down Instructions" sheetId="8" r:id="rId5"/>
    <sheet name="Direct Restraint" sheetId="3" r:id="rId6"/>
    <sheet name="Direct Data" sheetId="4" state="veryHidden" r:id="rId7"/>
    <sheet name="Direct Drawings" sheetId="7" state="veryHidden" r:id="rId8"/>
    <sheet name="Direct Restraint Instructions" sheetId="9" r:id="rId9"/>
  </sheets>
  <definedNames>
    <definedName name="Chain_10mm">'Tie Down Data'!$G$2:$G$4</definedName>
    <definedName name="Chain_13mm">'Tie Down Data'!$H$2</definedName>
    <definedName name="Chain_7.3mm">'Tie Down Data'!$E$2:$E$3</definedName>
    <definedName name="Chain_8mm">'Tie Down Data'!$F$2:$F$4</definedName>
    <definedName name="Four">'Direct Data'!$E$24:$F$24</definedName>
    <definedName name="LoadLookup">INDEX('Direct Drawings'!$D$2:$D$6,MATCH('Direct Drawings'!$E$1,'Direct Drawings'!$C$2:$C$6,0))</definedName>
    <definedName name="Two">'Direct Data'!$E$23:$F$23</definedName>
    <definedName name="Webbing_100mm">'Tie Down Data'!$D$2:$D$3</definedName>
    <definedName name="Webbing_2.5tonne">'Direct Data'!$C$2:$C$3</definedName>
    <definedName name="Webbing_2tonne">'Direct Data'!$B$2:$B$3</definedName>
    <definedName name="Webbing_50mm">'Tie Down Data'!$B$2:$B$4</definedName>
    <definedName name="Webbing_5tonne">'Direct Data'!$D$2:$D$2</definedName>
    <definedName name="Webbing_75mm">'Tie Down Data'!$C$2:$C$3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9" i="3" l="1"/>
  <c r="L3" i="3"/>
  <c r="O3" i="3" l="1"/>
  <c r="B58" i="3" l="1"/>
  <c r="B56" i="3"/>
  <c r="O27" i="3" l="1"/>
  <c r="O25" i="3" l="1"/>
  <c r="P25" i="3" l="1"/>
  <c r="L13" i="3"/>
  <c r="I13" i="3"/>
  <c r="P3" i="3"/>
  <c r="I5" i="1"/>
  <c r="Q25" i="3" l="1"/>
  <c r="O7" i="3" l="1"/>
  <c r="P7" i="3" l="1"/>
  <c r="G31" i="3"/>
  <c r="G27" i="3"/>
  <c r="G25" i="3"/>
  <c r="E31" i="3"/>
  <c r="E27" i="3"/>
  <c r="E25" i="3"/>
  <c r="F66" i="3"/>
  <c r="F64" i="3"/>
  <c r="F58" i="3"/>
  <c r="F56" i="3"/>
  <c r="F50" i="3"/>
  <c r="F48" i="3"/>
  <c r="B50" i="3"/>
  <c r="B48" i="3"/>
  <c r="F55" i="3"/>
  <c r="F60" i="3" s="1"/>
  <c r="F63" i="3"/>
  <c r="F68" i="3" s="1"/>
  <c r="C31" i="3"/>
  <c r="C27" i="3"/>
  <c r="C25" i="3"/>
  <c r="A31" i="3"/>
  <c r="A27" i="3"/>
  <c r="A25" i="3"/>
  <c r="G41" i="3"/>
  <c r="G37" i="3"/>
  <c r="G35" i="3"/>
  <c r="E41" i="3"/>
  <c r="E37" i="3"/>
  <c r="E35" i="3"/>
  <c r="B55" i="3"/>
  <c r="B60" i="3" s="1"/>
  <c r="F47" i="3"/>
  <c r="F52" i="3" s="1"/>
  <c r="C2" i="7" l="1"/>
  <c r="C3" i="7"/>
  <c r="C4" i="7"/>
  <c r="C5" i="7"/>
  <c r="C6" i="7"/>
  <c r="E1" i="7"/>
  <c r="I15" i="1" l="1"/>
  <c r="I9" i="1"/>
  <c r="I11" i="1"/>
  <c r="I13" i="1"/>
  <c r="B47" i="3" l="1"/>
  <c r="B52" i="3" s="1"/>
  <c r="P41" i="3" l="1"/>
  <c r="O41" i="3" l="1"/>
  <c r="Q41" i="3" s="1"/>
  <c r="L27" i="3" s="1"/>
  <c r="P37" i="3"/>
  <c r="O37" i="3" s="1"/>
  <c r="Q37" i="3" s="1"/>
  <c r="L25" i="3" s="1"/>
  <c r="O35" i="3"/>
  <c r="Q35" i="3" s="1"/>
  <c r="L23" i="3" s="1"/>
  <c r="O31" i="3"/>
  <c r="E19" i="4"/>
  <c r="E18" i="4"/>
  <c r="E17" i="4"/>
  <c r="E16" i="4"/>
  <c r="E15" i="4"/>
  <c r="Q17" i="3" l="1"/>
  <c r="Q19" i="3"/>
  <c r="Q31" i="3"/>
  <c r="L21" i="3" s="1"/>
  <c r="R41" i="3"/>
  <c r="M27" i="3"/>
  <c r="I7" i="1"/>
  <c r="M21" i="3" l="1"/>
  <c r="Q5" i="3"/>
  <c r="Q3" i="3"/>
  <c r="V19" i="3"/>
  <c r="L7" i="3"/>
  <c r="E65" i="3"/>
  <c r="E39" i="3" s="1"/>
  <c r="R31" i="3"/>
  <c r="E57" i="3"/>
  <c r="E29" i="3" s="1"/>
  <c r="M23" i="3"/>
  <c r="E49" i="3"/>
  <c r="E19" i="3" s="1"/>
  <c r="J18" i="1"/>
  <c r="D9" i="1" s="1"/>
  <c r="E22" i="2"/>
  <c r="E21" i="2"/>
  <c r="E20" i="2"/>
  <c r="E19" i="2"/>
  <c r="E18" i="2"/>
  <c r="I18" i="1"/>
  <c r="E13" i="1" s="1"/>
  <c r="A29" i="1" l="1"/>
  <c r="A30" i="1"/>
  <c r="A57" i="3"/>
  <c r="A29" i="3" s="1"/>
  <c r="R35" i="3"/>
  <c r="A49" i="3"/>
  <c r="A19" i="3" s="1"/>
  <c r="A23" i="1"/>
  <c r="A27" i="1"/>
  <c r="A13" i="1" s="1"/>
  <c r="D21" i="1"/>
  <c r="D5" i="1" s="1"/>
  <c r="A24" i="1"/>
  <c r="A21" i="1"/>
  <c r="A5" i="1" s="1"/>
  <c r="F13" i="1"/>
  <c r="Q21" i="3" l="1"/>
  <c r="Q23" i="3"/>
  <c r="M25" i="3"/>
  <c r="J5" i="3"/>
  <c r="A51" i="3"/>
  <c r="A23" i="3" s="1"/>
  <c r="E59" i="3"/>
  <c r="E33" i="3" s="1"/>
  <c r="S35" i="3"/>
  <c r="J11" i="3" s="1"/>
  <c r="R37" i="3"/>
  <c r="Q46" i="3" s="1"/>
  <c r="A10" i="3" s="1"/>
  <c r="E51" i="3"/>
  <c r="E23" i="3" s="1"/>
  <c r="S25" i="3"/>
  <c r="A59" i="3"/>
  <c r="A33" i="3" s="1"/>
  <c r="E67" i="3"/>
  <c r="E43" i="3" s="1"/>
  <c r="A31" i="1"/>
  <c r="A17" i="1" s="1"/>
  <c r="A25" i="1"/>
  <c r="A9" i="1" s="1"/>
  <c r="V21" i="3" l="1"/>
  <c r="V23" i="3" s="1"/>
  <c r="J1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tc={26DCCF40-3AA9-4B40-A79B-690AD3E87CAC}</author>
  </authors>
  <commentList>
    <comment ref="O41" authorId="0" shapeId="0" xr:uid="{00000000-0006-0000-0500-000001000000}">
      <text>
        <t>[Threaded comment]
Your version of Excel allows you to read this threaded comment; however, any edits to it will get removed if the file is opened in a newer version of Excel. Learn more: https://go.microsoft.com/fwlink/?linkid=870924
Comment:
    For future reference this is written like this as friction is ignored in forwards, rearwards, sideways calcs if vertical is less than 20%</t>
      </text>
    </comment>
  </commentList>
</comments>
</file>

<file path=xl/sharedStrings.xml><?xml version="1.0" encoding="utf-8"?>
<sst xmlns="http://schemas.openxmlformats.org/spreadsheetml/2006/main" count="379" uniqueCount="218">
  <si>
    <t>Lashing</t>
  </si>
  <si>
    <t>Webbing_50mm</t>
  </si>
  <si>
    <t>Webbing_75mm</t>
  </si>
  <si>
    <t>Webbing_100mm</t>
  </si>
  <si>
    <t>Chain_7.3mm</t>
  </si>
  <si>
    <t>Chain_8mm</t>
  </si>
  <si>
    <t>Chain_10mm</t>
  </si>
  <si>
    <t>Chain_13mm</t>
  </si>
  <si>
    <t>Tensioner</t>
  </si>
  <si>
    <t>Under-Tray Winch</t>
  </si>
  <si>
    <t>Over Centre Lever Binder - "Dog"</t>
  </si>
  <si>
    <t>Turnbuckle Ratchet</t>
  </si>
  <si>
    <t>Push-Up Hand Ratchet</t>
  </si>
  <si>
    <t>Ratchet Binder</t>
  </si>
  <si>
    <t>Pull-Down Hand Ratchet</t>
  </si>
  <si>
    <t>50mm Webbing</t>
  </si>
  <si>
    <t>75mm Webbing</t>
  </si>
  <si>
    <t>100mm Webbing</t>
  </si>
  <si>
    <t>7.3mm Chain</t>
  </si>
  <si>
    <t>8mm Chain</t>
  </si>
  <si>
    <t>10mm Chain</t>
  </si>
  <si>
    <t>13mm Chain</t>
  </si>
  <si>
    <t>Pre-tension (kgf)</t>
  </si>
  <si>
    <t>Blocked</t>
  </si>
  <si>
    <t>Mass</t>
  </si>
  <si>
    <t>Yes</t>
  </si>
  <si>
    <t>Kilograms</t>
  </si>
  <si>
    <t>No</t>
  </si>
  <si>
    <t>Tonnes</t>
  </si>
  <si>
    <t>Surface</t>
  </si>
  <si>
    <t>Friction</t>
  </si>
  <si>
    <t>Lashing Angle</t>
  </si>
  <si>
    <t>Angle Effect</t>
  </si>
  <si>
    <t xml:space="preserve">Loaded on Anti-Slip Rubber </t>
  </si>
  <si>
    <r>
      <t>At Least 15</t>
    </r>
    <r>
      <rPr>
        <sz val="11"/>
        <color theme="1"/>
        <rFont val="Calibri"/>
        <family val="2"/>
      </rPr>
      <t>°</t>
    </r>
  </si>
  <si>
    <t>Rusty Steel on Timber</t>
  </si>
  <si>
    <r>
      <t>At Least 30</t>
    </r>
    <r>
      <rPr>
        <sz val="11"/>
        <color theme="1"/>
        <rFont val="Calibri"/>
        <family val="2"/>
      </rPr>
      <t>°</t>
    </r>
  </si>
  <si>
    <t>Rough Concrete on Timber</t>
  </si>
  <si>
    <r>
      <t>At Least 45</t>
    </r>
    <r>
      <rPr>
        <sz val="11"/>
        <color theme="1"/>
        <rFont val="Calibri"/>
        <family val="2"/>
      </rPr>
      <t>°</t>
    </r>
  </si>
  <si>
    <t>Smooth Steel on Timber</t>
  </si>
  <si>
    <r>
      <t>At Least 60</t>
    </r>
    <r>
      <rPr>
        <sz val="11"/>
        <color theme="1"/>
        <rFont val="Calibri"/>
        <family val="2"/>
      </rPr>
      <t>°</t>
    </r>
  </si>
  <si>
    <t>Steel on Industrial Rubber</t>
  </si>
  <si>
    <r>
      <t>At Least 75</t>
    </r>
    <r>
      <rPr>
        <sz val="11"/>
        <color theme="1"/>
        <rFont val="Calibri"/>
        <family val="2"/>
      </rPr>
      <t>°</t>
    </r>
  </si>
  <si>
    <t>Smooth Concrete on Timber</t>
  </si>
  <si>
    <t>Smooth Concrete on Industrial Rubber</t>
  </si>
  <si>
    <t xml:space="preserve">Steel on Conveyor belt </t>
  </si>
  <si>
    <t>Concrete on Conveyor belt</t>
  </si>
  <si>
    <t>Steel on Steel</t>
  </si>
  <si>
    <t>Concrete on Steel</t>
  </si>
  <si>
    <t>Concrete on Carpet</t>
  </si>
  <si>
    <t>Plastic on Steel</t>
  </si>
  <si>
    <t>Plastic on Plastic</t>
  </si>
  <si>
    <t>What is the friction?</t>
  </si>
  <si>
    <t>What is the lashing angle?</t>
  </si>
  <si>
    <t>What is the mass of the load?</t>
  </si>
  <si>
    <t>Minimum Number of Lashings Required?</t>
  </si>
  <si>
    <t>Webbing_2tonne</t>
  </si>
  <si>
    <t>Webbing_2.5tonne</t>
  </si>
  <si>
    <t>Webbing_5tonne</t>
  </si>
  <si>
    <t>Minimum two lashings recommended on loads greater than one pallet space to prevent load skewing under restraint</t>
  </si>
  <si>
    <t>LOAD RESTRAINT CALCULATOR</t>
  </si>
  <si>
    <r>
      <t>Length of chain (L</t>
    </r>
    <r>
      <rPr>
        <b/>
        <i/>
        <vertAlign val="subscript"/>
        <sz val="11"/>
        <color theme="1"/>
        <rFont val="Calibri"/>
        <family val="2"/>
        <scheme val="minor"/>
      </rPr>
      <t>1</t>
    </r>
    <r>
      <rPr>
        <b/>
        <i/>
        <sz val="11"/>
        <color theme="1"/>
        <rFont val="Calibri"/>
        <family val="2"/>
        <scheme val="minor"/>
      </rPr>
      <t>)</t>
    </r>
  </si>
  <si>
    <r>
      <t>Distance between anchor points along the trailer (F</t>
    </r>
    <r>
      <rPr>
        <b/>
        <i/>
        <vertAlign val="subscript"/>
        <sz val="11"/>
        <color theme="1"/>
        <rFont val="Calibri"/>
        <family val="2"/>
        <scheme val="minor"/>
      </rPr>
      <t>1</t>
    </r>
    <r>
      <rPr>
        <b/>
        <i/>
        <sz val="11"/>
        <color theme="1"/>
        <rFont val="Calibri"/>
        <family val="2"/>
        <scheme val="minor"/>
      </rPr>
      <t>)</t>
    </r>
  </si>
  <si>
    <r>
      <t>Distance between anchor points across the trailer (S</t>
    </r>
    <r>
      <rPr>
        <b/>
        <i/>
        <vertAlign val="subscript"/>
        <sz val="11"/>
        <color theme="1"/>
        <rFont val="Calibri"/>
        <family val="2"/>
        <scheme val="minor"/>
      </rPr>
      <t>1</t>
    </r>
    <r>
      <rPr>
        <b/>
        <i/>
        <sz val="11"/>
        <color theme="1"/>
        <rFont val="Calibri"/>
        <family val="2"/>
        <scheme val="minor"/>
      </rPr>
      <t>)</t>
    </r>
  </si>
  <si>
    <r>
      <t>Length of chain (L</t>
    </r>
    <r>
      <rPr>
        <b/>
        <i/>
        <vertAlign val="subscript"/>
        <sz val="11"/>
        <color theme="1"/>
        <rFont val="Calibri"/>
        <family val="2"/>
        <scheme val="minor"/>
      </rPr>
      <t>2</t>
    </r>
    <r>
      <rPr>
        <b/>
        <i/>
        <sz val="11"/>
        <color theme="1"/>
        <rFont val="Calibri"/>
        <family val="2"/>
        <scheme val="minor"/>
      </rPr>
      <t>)</t>
    </r>
  </si>
  <si>
    <r>
      <t>Distance between anchor points along the trailer (R</t>
    </r>
    <r>
      <rPr>
        <b/>
        <i/>
        <vertAlign val="subscript"/>
        <sz val="11"/>
        <color theme="1"/>
        <rFont val="Calibri"/>
        <family val="2"/>
        <scheme val="minor"/>
      </rPr>
      <t>2</t>
    </r>
    <r>
      <rPr>
        <b/>
        <i/>
        <sz val="11"/>
        <color theme="1"/>
        <rFont val="Calibri"/>
        <family val="2"/>
        <scheme val="minor"/>
      </rPr>
      <t>)</t>
    </r>
  </si>
  <si>
    <t>Millimetres</t>
  </si>
  <si>
    <r>
      <t>Distance between anchor points across the trailer (S</t>
    </r>
    <r>
      <rPr>
        <b/>
        <i/>
        <vertAlign val="subscript"/>
        <sz val="11"/>
        <color theme="1"/>
        <rFont val="Calibri"/>
        <family val="2"/>
        <scheme val="minor"/>
      </rPr>
      <t>2</t>
    </r>
    <r>
      <rPr>
        <b/>
        <i/>
        <sz val="11"/>
        <color theme="1"/>
        <rFont val="Calibri"/>
        <family val="2"/>
        <scheme val="minor"/>
      </rPr>
      <t>)</t>
    </r>
  </si>
  <si>
    <r>
      <t>Angle Effect Sideways (AE</t>
    </r>
    <r>
      <rPr>
        <vertAlign val="subscript"/>
        <sz val="11"/>
        <color theme="1"/>
        <rFont val="Calibri"/>
        <family val="2"/>
        <scheme val="minor"/>
      </rPr>
      <t>1</t>
    </r>
    <r>
      <rPr>
        <sz val="11"/>
        <color theme="1"/>
        <rFont val="Calibri"/>
        <family val="2"/>
        <scheme val="minor"/>
      </rPr>
      <t>)</t>
    </r>
  </si>
  <si>
    <r>
      <t>Angle Effect Forwards (AE</t>
    </r>
    <r>
      <rPr>
        <vertAlign val="subscript"/>
        <sz val="11"/>
        <color theme="1"/>
        <rFont val="Calibri"/>
        <family val="2"/>
        <scheme val="minor"/>
      </rPr>
      <t>2</t>
    </r>
    <r>
      <rPr>
        <sz val="11"/>
        <color theme="1"/>
        <rFont val="Calibri"/>
        <family val="2"/>
        <scheme val="minor"/>
      </rPr>
      <t>)</t>
    </r>
  </si>
  <si>
    <r>
      <t>Angle Effect Sideways (AE</t>
    </r>
    <r>
      <rPr>
        <vertAlign val="subscript"/>
        <sz val="11"/>
        <color theme="1"/>
        <rFont val="Calibri"/>
        <family val="2"/>
        <scheme val="minor"/>
      </rPr>
      <t>2</t>
    </r>
    <r>
      <rPr>
        <sz val="11"/>
        <color theme="1"/>
        <rFont val="Calibri"/>
        <family val="2"/>
        <scheme val="minor"/>
      </rPr>
      <t>)</t>
    </r>
  </si>
  <si>
    <t>Height of anchor point (mm)</t>
  </si>
  <si>
    <r>
      <t>Angle Effect Vertical (AE</t>
    </r>
    <r>
      <rPr>
        <vertAlign val="subscript"/>
        <sz val="11"/>
        <color theme="1"/>
        <rFont val="Calibri"/>
        <family val="2"/>
        <scheme val="minor"/>
      </rPr>
      <t>1</t>
    </r>
    <r>
      <rPr>
        <sz val="11"/>
        <color theme="1"/>
        <rFont val="Calibri"/>
        <family val="2"/>
        <scheme val="minor"/>
      </rPr>
      <t>)</t>
    </r>
  </si>
  <si>
    <t>Rearwards Chains</t>
  </si>
  <si>
    <t>Forwards Chains</t>
  </si>
  <si>
    <t>Combination</t>
  </si>
  <si>
    <t>Drawing</t>
  </si>
  <si>
    <t>Rearwards Chain</t>
  </si>
  <si>
    <t>Two</t>
  </si>
  <si>
    <t>Four</t>
  </si>
  <si>
    <t>Six</t>
  </si>
  <si>
    <t>Chain 1</t>
  </si>
  <si>
    <t>Chain 4</t>
  </si>
  <si>
    <r>
      <t>Angle Effect Rearwards (AE</t>
    </r>
    <r>
      <rPr>
        <vertAlign val="subscript"/>
        <sz val="11"/>
        <color theme="1"/>
        <rFont val="Calibri"/>
        <family val="2"/>
        <scheme val="minor"/>
      </rPr>
      <t>1</t>
    </r>
    <r>
      <rPr>
        <sz val="11"/>
        <color theme="1"/>
        <rFont val="Calibri"/>
        <family val="2"/>
        <scheme val="minor"/>
      </rPr>
      <t>)</t>
    </r>
  </si>
  <si>
    <t>Chain 2</t>
  </si>
  <si>
    <t>Chain 3</t>
  </si>
  <si>
    <t>Chain 5</t>
  </si>
  <si>
    <t xml:space="preserve">No Friction - Load can roll </t>
  </si>
  <si>
    <t>Forwards Restraint</t>
  </si>
  <si>
    <t>Rearwards Restraint</t>
  </si>
  <si>
    <t>Sideways Restraint</t>
  </si>
  <si>
    <t>Vertical Restraint</t>
  </si>
  <si>
    <t>Is sideways restraint "Direct" or "Tie-Down"?</t>
  </si>
  <si>
    <t>Method</t>
  </si>
  <si>
    <t>Direct</t>
  </si>
  <si>
    <t>Tie-Down</t>
  </si>
  <si>
    <r>
      <t xml:space="preserve">How many </t>
    </r>
    <r>
      <rPr>
        <b/>
        <u/>
        <sz val="12"/>
        <color theme="1"/>
        <rFont val="Calibri"/>
        <family val="2"/>
        <scheme val="minor"/>
      </rPr>
      <t>Rearwards</t>
    </r>
    <r>
      <rPr>
        <b/>
        <sz val="12"/>
        <color theme="1"/>
        <rFont val="Calibri"/>
        <family val="2"/>
        <scheme val="minor"/>
      </rPr>
      <t xml:space="preserve"> lashings or lashing legs?</t>
    </r>
  </si>
  <si>
    <t>Lashings or lashing legs which pull back on the load to prevent rearwards movement.  These are lashings that will be angled towards the front of the vehicle.</t>
  </si>
  <si>
    <r>
      <t xml:space="preserve">How many </t>
    </r>
    <r>
      <rPr>
        <b/>
        <u/>
        <sz val="12"/>
        <color theme="1"/>
        <rFont val="Calibri"/>
        <family val="2"/>
        <scheme val="minor"/>
      </rPr>
      <t>Forwards</t>
    </r>
    <r>
      <rPr>
        <b/>
        <sz val="12"/>
        <color theme="1"/>
        <rFont val="Calibri"/>
        <family val="2"/>
        <scheme val="minor"/>
      </rPr>
      <t xml:space="preserve"> lashings or lashing legs?</t>
    </r>
  </si>
  <si>
    <t>Lashings or lashing legs which pull back on the load to prevent forwards movement.  These are lashings that will be angled towards the rear of the vehicle.</t>
  </si>
  <si>
    <t>2 Tonne Webbing</t>
  </si>
  <si>
    <t>2.5 Tonne Webbing</t>
  </si>
  <si>
    <t>5 Tonne Webbing</t>
  </si>
  <si>
    <t>Rearwards Lashings</t>
  </si>
  <si>
    <t>Forwards Lashings</t>
  </si>
  <si>
    <t>Too Many</t>
  </si>
  <si>
    <r>
      <t>15</t>
    </r>
    <r>
      <rPr>
        <sz val="11"/>
        <color theme="1"/>
        <rFont val="Calibri"/>
        <family val="2"/>
      </rPr>
      <t>° to 29°</t>
    </r>
  </si>
  <si>
    <r>
      <t>30</t>
    </r>
    <r>
      <rPr>
        <sz val="11"/>
        <color theme="1"/>
        <rFont val="Calibri"/>
        <family val="2"/>
      </rPr>
      <t>° to 44°</t>
    </r>
  </si>
  <si>
    <r>
      <t>45</t>
    </r>
    <r>
      <rPr>
        <sz val="11"/>
        <color theme="1"/>
        <rFont val="Calibri"/>
        <family val="2"/>
      </rPr>
      <t>° to 59°</t>
    </r>
  </si>
  <si>
    <r>
      <t>60</t>
    </r>
    <r>
      <rPr>
        <sz val="11"/>
        <color theme="1"/>
        <rFont val="Calibri"/>
        <family val="2"/>
      </rPr>
      <t>° to 74°</t>
    </r>
  </si>
  <si>
    <r>
      <t>75</t>
    </r>
    <r>
      <rPr>
        <sz val="11"/>
        <color theme="1"/>
        <rFont val="Calibri"/>
        <family val="2"/>
      </rPr>
      <t>° to 90°</t>
    </r>
  </si>
  <si>
    <t>© Zenergy Asia Pacific Pty Ltd</t>
  </si>
  <si>
    <t>Question 4: What is the friction?</t>
  </si>
  <si>
    <t>Question 5: What is the lashing angle?</t>
  </si>
  <si>
    <t>Question 7: What is the mass of the load?</t>
  </si>
  <si>
    <r>
      <t xml:space="preserve">For more information on Lashing Tensioners refer to pages </t>
    </r>
    <r>
      <rPr>
        <i/>
        <sz val="12"/>
        <color theme="1"/>
        <rFont val="Calibri"/>
        <family val="2"/>
        <scheme val="minor"/>
      </rPr>
      <t xml:space="preserve">187-189 </t>
    </r>
    <r>
      <rPr>
        <sz val="12"/>
        <color theme="1"/>
        <rFont val="Calibri"/>
        <family val="2"/>
        <scheme val="minor"/>
      </rPr>
      <t xml:space="preserve">of the </t>
    </r>
    <r>
      <rPr>
        <i/>
        <sz val="12"/>
        <color theme="1"/>
        <rFont val="Calibri"/>
        <family val="2"/>
        <scheme val="minor"/>
      </rPr>
      <t>National Transport Commission Load Restraint Guide 2018.</t>
    </r>
  </si>
  <si>
    <t>Is the load blocked forwards by a headboard, reinforced loading rack or crossover lashings?</t>
  </si>
  <si>
    <t>Question 3: Is the load blocked forwards by a headboard, reinforced loading rack or crossover lashings?</t>
  </si>
  <si>
    <t>Blocked Load - Scenario 1</t>
  </si>
  <si>
    <t>In this scenario all items of the load can be considered blocked as Gap A is less than 200mm.</t>
  </si>
  <si>
    <t>Blocked Load - Scenario 2</t>
  </si>
  <si>
    <t>In this scenario all items of the load can be considered blocked as the cumulative gap along the trailer is less than 200mm, that is, Gap A + Gap B + Gap C + Gap D + Gap E &lt; 200mm.</t>
  </si>
  <si>
    <t>Blocked Load - Scenario 3</t>
  </si>
  <si>
    <t>Blocked Load - Scenario 4</t>
  </si>
  <si>
    <t>Top</t>
  </si>
  <si>
    <t>HIGH FRICTION</t>
  </si>
  <si>
    <t>MEDIUM FRICTION</t>
  </si>
  <si>
    <t>LOW FRICTION</t>
  </si>
  <si>
    <t>VERY LOW FRICTION</t>
  </si>
  <si>
    <r>
      <t xml:space="preserve">Alternatively, if you do not have access to an inclinometer the angle can be determined by using a tape measure and measuring the height of the load and length of the lashing.  See diagram on right hand side.
Once you have the measurements you need to calculate - Height of load </t>
    </r>
    <r>
      <rPr>
        <sz val="12"/>
        <color theme="1"/>
        <rFont val="Calibri"/>
        <family val="2"/>
      </rPr>
      <t>÷</t>
    </r>
    <r>
      <rPr>
        <sz val="12"/>
        <color theme="1"/>
        <rFont val="Calibri"/>
        <family val="2"/>
        <scheme val="minor"/>
      </rPr>
      <t xml:space="preserve"> Length of lashing.  In this example, 900 </t>
    </r>
    <r>
      <rPr>
        <sz val="12"/>
        <color theme="1"/>
        <rFont val="Calibri"/>
        <family val="2"/>
      </rPr>
      <t>÷ 1200 = 0.750.  Then using the table below the lashing angle would be between 45 and 60 degrees.</t>
    </r>
    <r>
      <rPr>
        <sz val="12"/>
        <color theme="1"/>
        <rFont val="Calibri"/>
        <family val="2"/>
        <scheme val="minor"/>
      </rPr>
      <t xml:space="preserve">
</t>
    </r>
  </si>
  <si>
    <t>Height of load ÷ Length of lashing</t>
  </si>
  <si>
    <r>
      <t>15</t>
    </r>
    <r>
      <rPr>
        <b/>
        <sz val="11"/>
        <color theme="1"/>
        <rFont val="Calibri"/>
        <family val="2"/>
      </rPr>
      <t>° to 29°</t>
    </r>
  </si>
  <si>
    <r>
      <t>30</t>
    </r>
    <r>
      <rPr>
        <b/>
        <sz val="11"/>
        <color theme="1"/>
        <rFont val="Calibri"/>
        <family val="2"/>
      </rPr>
      <t>° to 44°</t>
    </r>
  </si>
  <si>
    <r>
      <t>45</t>
    </r>
    <r>
      <rPr>
        <b/>
        <sz val="11"/>
        <color theme="1"/>
        <rFont val="Calibri"/>
        <family val="2"/>
      </rPr>
      <t>° to 59°</t>
    </r>
  </si>
  <si>
    <r>
      <t>60</t>
    </r>
    <r>
      <rPr>
        <b/>
        <sz val="11"/>
        <color theme="1"/>
        <rFont val="Calibri"/>
        <family val="2"/>
      </rPr>
      <t>° to 74°</t>
    </r>
  </si>
  <si>
    <r>
      <t>75</t>
    </r>
    <r>
      <rPr>
        <b/>
        <sz val="11"/>
        <color theme="1"/>
        <rFont val="Calibri"/>
        <family val="2"/>
      </rPr>
      <t>° to 90°</t>
    </r>
  </si>
  <si>
    <t>0.258 to 0.499</t>
  </si>
  <si>
    <t>0.500 to 0.706</t>
  </si>
  <si>
    <t>0.707 to 0.865</t>
  </si>
  <si>
    <t>0.866 to 0.964</t>
  </si>
  <si>
    <t>0.965 to 1.000</t>
  </si>
  <si>
    <t>Question 6: Is the length of the load greater than a pallet space?</t>
  </si>
  <si>
    <t>Question 1: How many Rearwards lashings or lashing legs?</t>
  </si>
  <si>
    <t>Question 2: How many Forwards lashings or lashing legs?</t>
  </si>
  <si>
    <t>Question 3: Length of chain, Distance between anchor points along the trailer &amp; Distance between anchor points across the trailer</t>
  </si>
  <si>
    <r>
      <t>The boxes you need to enter will be matched to the load.
For each lashing you need to enter:
1.  The length of chain from one anchor point to the other.  For example, on the</t>
    </r>
    <r>
      <rPr>
        <sz val="12"/>
        <color rgb="FFED0677"/>
        <rFont val="Calibri"/>
        <family val="2"/>
        <scheme val="minor"/>
      </rPr>
      <t xml:space="preserve"> </t>
    </r>
    <r>
      <rPr>
        <b/>
        <sz val="12"/>
        <color rgb="FFED0677"/>
        <rFont val="Calibri"/>
        <family val="2"/>
        <scheme val="minor"/>
      </rPr>
      <t>Pink</t>
    </r>
    <r>
      <rPr>
        <sz val="12"/>
        <rFont val="Calibri"/>
        <family val="2"/>
        <scheme val="minor"/>
      </rPr>
      <t xml:space="preserve"> lashing this would be the distance shown as L</t>
    </r>
    <r>
      <rPr>
        <vertAlign val="subscript"/>
        <sz val="12"/>
        <rFont val="Calibri"/>
        <family val="2"/>
        <scheme val="minor"/>
      </rPr>
      <t>1</t>
    </r>
    <r>
      <rPr>
        <sz val="12"/>
        <rFont val="Calibri"/>
        <family val="2"/>
        <scheme val="minor"/>
      </rPr>
      <t xml:space="preserve"> (L = Length).
2.  The distance along the trailer (parallel to the coaming rail) from one anchor point to the other.  For example, on the </t>
    </r>
    <r>
      <rPr>
        <b/>
        <sz val="12"/>
        <color rgb="FFED0677"/>
        <rFont val="Calibri"/>
        <family val="2"/>
        <scheme val="minor"/>
      </rPr>
      <t>Pink</t>
    </r>
    <r>
      <rPr>
        <sz val="12"/>
        <rFont val="Calibri"/>
        <family val="2"/>
        <scheme val="minor"/>
      </rPr>
      <t xml:space="preserve"> lashing this would be the distance shown as F</t>
    </r>
    <r>
      <rPr>
        <vertAlign val="subscript"/>
        <sz val="12"/>
        <rFont val="Calibri"/>
        <family val="2"/>
        <scheme val="minor"/>
      </rPr>
      <t>1</t>
    </r>
    <r>
      <rPr>
        <sz val="12"/>
        <rFont val="Calibri"/>
        <family val="2"/>
        <scheme val="minor"/>
      </rPr>
      <t xml:space="preserve"> (F = Forwards), while on the </t>
    </r>
    <r>
      <rPr>
        <b/>
        <sz val="12"/>
        <color rgb="FF53C6FF"/>
        <rFont val="Calibri"/>
        <family val="2"/>
        <scheme val="minor"/>
      </rPr>
      <t>Blue</t>
    </r>
    <r>
      <rPr>
        <sz val="12"/>
        <rFont val="Calibri"/>
        <family val="2"/>
        <scheme val="minor"/>
      </rPr>
      <t xml:space="preserve"> lashing this would be distance shown as R</t>
    </r>
    <r>
      <rPr>
        <vertAlign val="subscript"/>
        <sz val="12"/>
        <rFont val="Calibri"/>
        <family val="2"/>
        <scheme val="minor"/>
      </rPr>
      <t>2</t>
    </r>
    <r>
      <rPr>
        <sz val="12"/>
        <rFont val="Calibri"/>
        <family val="2"/>
        <scheme val="minor"/>
      </rPr>
      <t xml:space="preserve"> (R = Rearwards).</t>
    </r>
    <r>
      <rPr>
        <sz val="12"/>
        <color theme="1"/>
        <rFont val="Calibri"/>
        <family val="2"/>
        <scheme val="minor"/>
      </rPr>
      <t xml:space="preserve">
3.  The distance across the trailer (perpendicular to the coaming rail) from one anchor point to the other.  For example, on the </t>
    </r>
    <r>
      <rPr>
        <b/>
        <sz val="12"/>
        <color rgb="FFED0677"/>
        <rFont val="Calibri"/>
        <family val="2"/>
        <scheme val="minor"/>
      </rPr>
      <t>Pink</t>
    </r>
    <r>
      <rPr>
        <sz val="12"/>
        <rFont val="Calibri"/>
        <family val="2"/>
        <scheme val="minor"/>
      </rPr>
      <t xml:space="preserve"> lashing this would be the distance shown as S</t>
    </r>
    <r>
      <rPr>
        <vertAlign val="subscript"/>
        <sz val="12"/>
        <rFont val="Calibri"/>
        <family val="2"/>
        <scheme val="minor"/>
      </rPr>
      <t>1</t>
    </r>
    <r>
      <rPr>
        <sz val="12"/>
        <rFont val="Calibri"/>
        <family val="2"/>
        <scheme val="minor"/>
      </rPr>
      <t xml:space="preserve"> (S = Sideways).</t>
    </r>
  </si>
  <si>
    <t>Question 7: Is sideways restraint "Direct" or "Tie-Down"?</t>
  </si>
  <si>
    <r>
      <t xml:space="preserve">For more information on Lashing Tensioners refer to pages </t>
    </r>
    <r>
      <rPr>
        <i/>
        <sz val="11"/>
        <color theme="1"/>
        <rFont val="Calibri"/>
        <family val="2"/>
        <scheme val="minor"/>
      </rPr>
      <t>187-189</t>
    </r>
    <r>
      <rPr>
        <sz val="11"/>
        <color theme="1"/>
        <rFont val="Calibri"/>
        <family val="2"/>
        <scheme val="minor"/>
      </rPr>
      <t xml:space="preserve"> of the </t>
    </r>
    <r>
      <rPr>
        <i/>
        <sz val="11"/>
        <color theme="1"/>
        <rFont val="Calibri"/>
        <family val="2"/>
        <scheme val="minor"/>
      </rPr>
      <t>National Transport Commission Load Restraint Guide 2018</t>
    </r>
    <r>
      <rPr>
        <sz val="11"/>
        <color theme="1"/>
        <rFont val="Calibri"/>
        <family val="2"/>
        <scheme val="minor"/>
      </rPr>
      <t>.</t>
    </r>
  </si>
  <si>
    <t>Question 9: What is the friction? or What is the friction in the forwards / rearwards direction?</t>
  </si>
  <si>
    <t>NO FRICTION</t>
  </si>
  <si>
    <t>Load such as coils, rolls, reels, pipes or loads with wheels such as vehicles or mobile equipment that can roll in a certain direction.</t>
  </si>
  <si>
    <t>Question 10: What is the friction in the sideways direction?</t>
  </si>
  <si>
    <t>Question 11: What is the mass of the load?</t>
  </si>
  <si>
    <t xml:space="preserve">2. The chain is hooked back onto itself below the coaming rail as in the diagrams on the left; or
</t>
  </si>
  <si>
    <r>
      <t xml:space="preserve">This calculator has been developed to be used as a guide to determine the correct type and minimum number of lashings required to comply with the </t>
    </r>
    <r>
      <rPr>
        <b/>
        <i/>
        <sz val="12"/>
        <color theme="1"/>
        <rFont val="Calibri"/>
        <family val="2"/>
        <scheme val="minor"/>
      </rPr>
      <t>Australian Load Restraint Performance Standards</t>
    </r>
    <r>
      <rPr>
        <b/>
        <sz val="12"/>
        <color theme="1"/>
        <rFont val="Calibri"/>
        <family val="2"/>
        <scheme val="minor"/>
      </rPr>
      <t xml:space="preserve"> as outlined in the </t>
    </r>
    <r>
      <rPr>
        <b/>
        <i/>
        <sz val="12"/>
        <color theme="1"/>
        <rFont val="Calibri"/>
        <family val="2"/>
        <scheme val="minor"/>
      </rPr>
      <t>Heavy Vehicle (Mass, Dimension and Loading) National Regulation (1 October 2018)</t>
    </r>
    <r>
      <rPr>
        <b/>
        <sz val="12"/>
        <color theme="1"/>
        <rFont val="Calibri"/>
        <family val="2"/>
        <scheme val="minor"/>
      </rPr>
      <t xml:space="preserve"> and </t>
    </r>
    <r>
      <rPr>
        <b/>
        <i/>
        <sz val="12"/>
        <color theme="1"/>
        <rFont val="Calibri"/>
        <family val="2"/>
        <scheme val="minor"/>
      </rPr>
      <t>National Transport Commission Load Restraint Guide 2018</t>
    </r>
    <r>
      <rPr>
        <b/>
        <sz val="12"/>
        <color theme="1"/>
        <rFont val="Calibri"/>
        <family val="2"/>
        <scheme val="minor"/>
      </rPr>
      <t xml:space="preserve">.  
As there a number of factors and conditions (e.g. tall unstable loads, anchor point strength, load configuration) that cannot be fully accounted for in the design of this calculator it is still the user's responsibility to ensure that the method chosen complies with the legal requirements.  As such it should be used in conjunction if the </t>
    </r>
    <r>
      <rPr>
        <b/>
        <i/>
        <sz val="12"/>
        <color theme="1"/>
        <rFont val="Calibri"/>
        <family val="2"/>
        <scheme val="minor"/>
      </rPr>
      <t>National Transport Commission Load Restraint Guide 2018</t>
    </r>
    <r>
      <rPr>
        <b/>
        <sz val="12"/>
        <color theme="1"/>
        <rFont val="Calibri"/>
        <family val="2"/>
        <scheme val="minor"/>
      </rPr>
      <t xml:space="preserve"> to determine the approriate method to secure your load.
If you have any questions about this calculator, its application or load restraint in general, please contact Zenergy Asia Pacific Ltd:
Website: www.zenergygroup.com.au
Email: info@zenergygroup.com.au
Phone: 1300 333 400</t>
    </r>
  </si>
  <si>
    <t>How are the lashings tensioned?</t>
  </si>
  <si>
    <t xml:space="preserve">What lashings is being used? </t>
  </si>
  <si>
    <t xml:space="preserve">Question 1: What lashings are being used? </t>
  </si>
  <si>
    <t>Question 2: How are the lashings tensioned?</t>
  </si>
  <si>
    <t>Result: Minimum number of lashings required?</t>
  </si>
  <si>
    <r>
      <rPr>
        <b/>
        <u/>
        <sz val="14"/>
        <color theme="1"/>
        <rFont val="Calibri"/>
        <family val="2"/>
        <scheme val="minor"/>
      </rPr>
      <t>Question 1: What lashing is being used?</t>
    </r>
    <r>
      <rPr>
        <u/>
        <sz val="14"/>
        <color theme="1"/>
        <rFont val="Calibri"/>
        <family val="2"/>
        <scheme val="minor"/>
      </rPr>
      <t xml:space="preserve"> </t>
    </r>
    <r>
      <rPr>
        <sz val="14"/>
        <color theme="1"/>
        <rFont val="Calibri"/>
        <family val="2"/>
        <scheme val="minor"/>
      </rPr>
      <t xml:space="preserve">
</t>
    </r>
    <r>
      <rPr>
        <sz val="6"/>
        <color theme="1"/>
        <rFont val="Calibri"/>
        <family val="2"/>
        <scheme val="minor"/>
      </rPr>
      <t xml:space="preserve">
</t>
    </r>
    <r>
      <rPr>
        <sz val="12"/>
        <color theme="1"/>
        <rFont val="Calibri"/>
        <family val="2"/>
        <scheme val="minor"/>
      </rPr>
      <t>You need to select the type of lashing used or to be used for the load from the drop down list.  You can choose between webbing straps (50mm, 75mm or 100mm) or transport chains (7.3mm, 8mm, 10mm and 13mm).  The lashings must comply with the relevant Australian Standard - AS/NZS4380 for webbing or AS/NZS4344 for transport chain.</t>
    </r>
    <r>
      <rPr>
        <sz val="6"/>
        <color theme="1"/>
        <rFont val="Calibri"/>
        <family val="2"/>
        <scheme val="minor"/>
      </rPr>
      <t xml:space="preserve">
</t>
    </r>
    <r>
      <rPr>
        <sz val="12"/>
        <color theme="1"/>
        <rFont val="Calibri"/>
        <family val="2"/>
        <scheme val="minor"/>
      </rPr>
      <t xml:space="preserve">As tie-down restraint is governed by the amount of pre-tension (how tight the load binder is tensioned by the driver) rather than the lashing capacity, there is no difference between a 50mm, 75mm or 100mm webbing strap.  Similarly, when applying tie-down restraint there is no difference between 7.3mm, 8mm, 10mm or 13mm chain.  The restraint capabilities of the lashing will be determined by the type of binder used (see </t>
    </r>
    <r>
      <rPr>
        <i/>
        <sz val="12"/>
        <color theme="1"/>
        <rFont val="Calibri"/>
        <family val="2"/>
        <scheme val="minor"/>
      </rPr>
      <t>Question 2: How is the lashing tensioned?</t>
    </r>
    <r>
      <rPr>
        <sz val="12"/>
        <color theme="1"/>
        <rFont val="Calibri"/>
        <family val="2"/>
        <scheme val="minor"/>
      </rPr>
      <t xml:space="preserve">).
</t>
    </r>
    <r>
      <rPr>
        <sz val="6"/>
        <color theme="1"/>
        <rFont val="Calibri"/>
        <family val="2"/>
        <scheme val="minor"/>
      </rPr>
      <t xml:space="preserve">
</t>
    </r>
    <r>
      <rPr>
        <sz val="12"/>
        <color theme="1"/>
        <rFont val="Calibri"/>
        <family val="2"/>
        <scheme val="minor"/>
      </rPr>
      <t xml:space="preserve">For more information on when and how to use webbing straps or transport chain refer to pages </t>
    </r>
    <r>
      <rPr>
        <i/>
        <sz val="12"/>
        <color theme="1"/>
        <rFont val="Calibri"/>
        <family val="2"/>
        <scheme val="minor"/>
      </rPr>
      <t>166-170</t>
    </r>
    <r>
      <rPr>
        <sz val="12"/>
        <color theme="1"/>
        <rFont val="Calibri"/>
        <family val="2"/>
        <scheme val="minor"/>
      </rPr>
      <t xml:space="preserve"> (webbing) or </t>
    </r>
    <r>
      <rPr>
        <i/>
        <sz val="12"/>
        <color theme="1"/>
        <rFont val="Calibri"/>
        <family val="2"/>
        <scheme val="minor"/>
      </rPr>
      <t>171-176</t>
    </r>
    <r>
      <rPr>
        <sz val="12"/>
        <color theme="1"/>
        <rFont val="Calibri"/>
        <family val="2"/>
        <scheme val="minor"/>
      </rPr>
      <t xml:space="preserve"> (transport chain) of the </t>
    </r>
    <r>
      <rPr>
        <i/>
        <sz val="12"/>
        <color theme="1"/>
        <rFont val="Calibri"/>
        <family val="2"/>
        <scheme val="minor"/>
      </rPr>
      <t>National Transport Commission Load Restraint Guide 2018.</t>
    </r>
  </si>
  <si>
    <r>
      <rPr>
        <b/>
        <u/>
        <sz val="14"/>
        <color theme="1"/>
        <rFont val="Calibri"/>
        <family val="2"/>
        <scheme val="minor"/>
      </rPr>
      <t>Question 2: How is the lashing tensioned?</t>
    </r>
    <r>
      <rPr>
        <sz val="14"/>
        <color theme="1"/>
        <rFont val="Calibri"/>
        <family val="2"/>
        <scheme val="minor"/>
      </rPr>
      <t xml:space="preserve">
</t>
    </r>
    <r>
      <rPr>
        <sz val="8"/>
        <color theme="1"/>
        <rFont val="Calibri"/>
        <family val="2"/>
        <scheme val="minor"/>
      </rPr>
      <t xml:space="preserve">
</t>
    </r>
    <r>
      <rPr>
        <sz val="12"/>
        <color theme="1"/>
        <rFont val="Calibri"/>
        <family val="2"/>
        <scheme val="minor"/>
      </rPr>
      <t>You need to select the type of load binder (tensioner) used from the drop down list.  The tension applied by a tie-down lashing is determined by the type of load binder used.  The calculator will asks you to chose between different load binders depending on the type of lashing chosen.</t>
    </r>
    <r>
      <rPr>
        <sz val="8"/>
        <color theme="1"/>
        <rFont val="Calibri"/>
        <family val="2"/>
        <scheme val="minor"/>
      </rPr>
      <t xml:space="preserve">
</t>
    </r>
    <r>
      <rPr>
        <u/>
        <sz val="12"/>
        <color theme="1"/>
        <rFont val="Calibri"/>
        <family val="2"/>
        <scheme val="minor"/>
      </rPr>
      <t>Webbing Straps</t>
    </r>
    <r>
      <rPr>
        <sz val="12"/>
        <color theme="1"/>
        <rFont val="Calibri"/>
        <family val="2"/>
        <scheme val="minor"/>
      </rPr>
      <t xml:space="preserve">
If webbing straps are select in </t>
    </r>
    <r>
      <rPr>
        <i/>
        <sz val="12"/>
        <color theme="1"/>
        <rFont val="Calibri"/>
        <family val="2"/>
        <scheme val="minor"/>
      </rPr>
      <t>Question 1</t>
    </r>
    <r>
      <rPr>
        <sz val="12"/>
        <color theme="1"/>
        <rFont val="Calibri"/>
        <family val="2"/>
        <scheme val="minor"/>
      </rPr>
      <t xml:space="preserve"> depending on the size you will have the choice between an </t>
    </r>
    <r>
      <rPr>
        <i/>
        <sz val="12"/>
        <color theme="1"/>
        <rFont val="Calibri"/>
        <family val="2"/>
        <scheme val="minor"/>
      </rPr>
      <t>Under-Tray Winch</t>
    </r>
    <r>
      <rPr>
        <sz val="12"/>
        <color theme="1"/>
        <rFont val="Calibri"/>
        <family val="2"/>
        <scheme val="minor"/>
      </rPr>
      <t>, a</t>
    </r>
    <r>
      <rPr>
        <i/>
        <sz val="12"/>
        <color theme="1"/>
        <rFont val="Calibri"/>
        <family val="2"/>
        <scheme val="minor"/>
      </rPr>
      <t xml:space="preserve"> Push-Up Hand Ratchet</t>
    </r>
    <r>
      <rPr>
        <sz val="12"/>
        <color theme="1"/>
        <rFont val="Calibri"/>
        <family val="2"/>
        <scheme val="minor"/>
      </rPr>
      <t xml:space="preserve"> or a </t>
    </r>
    <r>
      <rPr>
        <i/>
        <sz val="12"/>
        <color theme="1"/>
        <rFont val="Calibri"/>
        <family val="2"/>
        <scheme val="minor"/>
      </rPr>
      <t>Pull-Down Hand Ratchet</t>
    </r>
    <r>
      <rPr>
        <sz val="12"/>
        <color theme="1"/>
        <rFont val="Calibri"/>
        <family val="2"/>
        <scheme val="minor"/>
      </rPr>
      <t xml:space="preserve">.  Under-tray winches and push-up hand ratchets typically only achieve an average pre-tension of 300kgf (how tight the load binder is tensioned by the driver).  Pull-down hand ratchets produce a much higher average pre-tension force of 600kgf, and, therefore if used will reduce the required number of restraints by half.  For more information on tensioning webbing straps refer to page </t>
    </r>
    <r>
      <rPr>
        <i/>
        <sz val="12"/>
        <color theme="1"/>
        <rFont val="Calibri"/>
        <family val="2"/>
        <scheme val="minor"/>
      </rPr>
      <t>169</t>
    </r>
    <r>
      <rPr>
        <sz val="12"/>
        <color theme="1"/>
        <rFont val="Calibri"/>
        <family val="2"/>
        <scheme val="minor"/>
      </rPr>
      <t xml:space="preserve"> of the </t>
    </r>
    <r>
      <rPr>
        <i/>
        <sz val="12"/>
        <color theme="1"/>
        <rFont val="Calibri"/>
        <family val="2"/>
        <scheme val="minor"/>
      </rPr>
      <t>National Transport Commission Load Restraint Guide 2018.</t>
    </r>
  </si>
  <si>
    <t>In this scenario all items can be considered blocked as Gap A is less than 200mm and pallets have been placed between Item 4 and 2 to close up the gap.</t>
  </si>
  <si>
    <r>
      <t xml:space="preserve">Question 3: Is the load blocked forwards by a headboard, reinforced loading rack or crossover lashings?
</t>
    </r>
    <r>
      <rPr>
        <sz val="8"/>
        <color theme="1"/>
        <rFont val="Calibri"/>
        <family val="2"/>
        <scheme val="minor"/>
      </rPr>
      <t xml:space="preserve">
</t>
    </r>
    <r>
      <rPr>
        <sz val="12"/>
        <color theme="1"/>
        <rFont val="Calibri"/>
        <family val="2"/>
        <scheme val="minor"/>
      </rPr>
      <t xml:space="preserve">You need select whether or not the load is blocked by a rated headboard, loading rack or crossover lashings.  Select </t>
    </r>
    <r>
      <rPr>
        <i/>
        <sz val="12"/>
        <color theme="1"/>
        <rFont val="Calibri"/>
        <family val="2"/>
        <scheme val="minor"/>
      </rPr>
      <t>Yes</t>
    </r>
    <r>
      <rPr>
        <sz val="12"/>
        <color theme="1"/>
        <rFont val="Calibri"/>
        <family val="2"/>
        <scheme val="minor"/>
      </rPr>
      <t xml:space="preserve"> if blocked or </t>
    </r>
    <r>
      <rPr>
        <i/>
        <sz val="12"/>
        <color theme="1"/>
        <rFont val="Calibri"/>
        <family val="2"/>
        <scheme val="minor"/>
      </rPr>
      <t xml:space="preserve">No </t>
    </r>
    <r>
      <rPr>
        <sz val="12"/>
        <color theme="1"/>
        <rFont val="Calibri"/>
        <family val="2"/>
        <scheme val="minor"/>
      </rPr>
      <t xml:space="preserve">if unblocked.  For more information on headboards and loading racks refer to pages </t>
    </r>
    <r>
      <rPr>
        <i/>
        <sz val="12"/>
        <color theme="1"/>
        <rFont val="Calibri"/>
        <family val="2"/>
        <scheme val="minor"/>
      </rPr>
      <t>149-154</t>
    </r>
    <r>
      <rPr>
        <sz val="12"/>
        <color theme="1"/>
        <rFont val="Calibri"/>
        <family val="2"/>
        <scheme val="minor"/>
      </rPr>
      <t xml:space="preserve"> of the </t>
    </r>
    <r>
      <rPr>
        <i/>
        <sz val="12"/>
        <color theme="1"/>
        <rFont val="Calibri"/>
        <family val="2"/>
        <scheme val="minor"/>
      </rPr>
      <t>National Transport Commission Load Restraint Guide 2018.</t>
    </r>
  </si>
  <si>
    <r>
      <t xml:space="preserve">Select </t>
    </r>
    <r>
      <rPr>
        <i/>
        <sz val="12"/>
        <color theme="1"/>
        <rFont val="Calibri"/>
        <family val="2"/>
        <scheme val="minor"/>
      </rPr>
      <t>Yes</t>
    </r>
    <r>
      <rPr>
        <sz val="12"/>
        <color theme="1"/>
        <rFont val="Calibri"/>
        <family val="2"/>
        <scheme val="minor"/>
      </rPr>
      <t xml:space="preserve"> if the load is placed within 200mm of the headboard.  Any further than this you need to select </t>
    </r>
    <r>
      <rPr>
        <i/>
        <sz val="12"/>
        <color theme="1"/>
        <rFont val="Calibri"/>
        <family val="2"/>
        <scheme val="minor"/>
      </rPr>
      <t>No</t>
    </r>
    <r>
      <rPr>
        <sz val="12"/>
        <color theme="1"/>
        <rFont val="Calibri"/>
        <family val="2"/>
        <scheme val="minor"/>
      </rPr>
      <t xml:space="preserve"> even if there is a headboard.</t>
    </r>
  </si>
  <si>
    <r>
      <t xml:space="preserve">This calculator has been designed to recommend alternatives to reduce the number of lashings where the minimum required number to comply with the legal requirements is considered impractical or not optimal.  If the result is deemed impractical or not optimal and the friction is </t>
    </r>
    <r>
      <rPr>
        <i/>
        <sz val="12"/>
        <color theme="1"/>
        <rFont val="Calibri"/>
        <family val="2"/>
        <scheme val="minor"/>
      </rPr>
      <t>Low</t>
    </r>
    <r>
      <rPr>
        <sz val="12"/>
        <color theme="1"/>
        <rFont val="Calibri"/>
        <family val="2"/>
        <scheme val="minor"/>
      </rPr>
      <t xml:space="preserve"> or </t>
    </r>
    <r>
      <rPr>
        <i/>
        <sz val="12"/>
        <color theme="1"/>
        <rFont val="Calibri"/>
        <family val="2"/>
        <scheme val="minor"/>
      </rPr>
      <t>Very Low</t>
    </r>
    <r>
      <rPr>
        <sz val="12"/>
        <color theme="1"/>
        <rFont val="Calibri"/>
        <family val="2"/>
        <scheme val="minor"/>
      </rPr>
      <t xml:space="preserve"> the calculator will recommend the use of timber or rubber (not conveyor belting) to reduce the number of lashings.  If the result is deemed impractical or not optimal and the friction is </t>
    </r>
    <r>
      <rPr>
        <i/>
        <sz val="12"/>
        <color theme="1"/>
        <rFont val="Calibri"/>
        <family val="2"/>
        <scheme val="minor"/>
      </rPr>
      <t>Medium</t>
    </r>
    <r>
      <rPr>
        <sz val="12"/>
        <color theme="1"/>
        <rFont val="Calibri"/>
        <family val="2"/>
        <scheme val="minor"/>
      </rPr>
      <t xml:space="preserve"> the calculator will suggest placing the load on anti-slip rubber (also known as rubber load mat) to reduce the required number of lashings.</t>
    </r>
    <r>
      <rPr>
        <sz val="8"/>
        <color theme="1"/>
        <rFont val="Calibri"/>
        <family val="2"/>
        <scheme val="minor"/>
      </rPr>
      <t xml:space="preserve">
</t>
    </r>
    <r>
      <rPr>
        <sz val="12"/>
        <color theme="1"/>
        <rFont val="Calibri"/>
        <family val="2"/>
        <scheme val="minor"/>
      </rPr>
      <t xml:space="preserve">For more information on friction and its impact on tie-down restraint refer to page </t>
    </r>
    <r>
      <rPr>
        <i/>
        <sz val="12"/>
        <color theme="1"/>
        <rFont val="Calibri"/>
        <family val="2"/>
        <scheme val="minor"/>
      </rPr>
      <t>23</t>
    </r>
    <r>
      <rPr>
        <sz val="12"/>
        <color theme="1"/>
        <rFont val="Calibri"/>
        <family val="2"/>
        <scheme val="minor"/>
      </rPr>
      <t xml:space="preserve"> of the </t>
    </r>
    <r>
      <rPr>
        <i/>
        <sz val="12"/>
        <color theme="1"/>
        <rFont val="Calibri"/>
        <family val="2"/>
        <scheme val="minor"/>
      </rPr>
      <t>National Transport Commission Load Restraint Guide 2018.</t>
    </r>
    <r>
      <rPr>
        <sz val="12"/>
        <color theme="1"/>
        <rFont val="Calibri"/>
        <family val="2"/>
        <scheme val="minor"/>
      </rPr>
      <t xml:space="preserve">
</t>
    </r>
  </si>
  <si>
    <r>
      <t xml:space="preserve">Question 5: What is the lashing angle?
</t>
    </r>
    <r>
      <rPr>
        <b/>
        <u/>
        <sz val="9"/>
        <color theme="1"/>
        <rFont val="Calibri"/>
        <family val="2"/>
        <scheme val="minor"/>
      </rPr>
      <t xml:space="preserve">
</t>
    </r>
    <r>
      <rPr>
        <sz val="12"/>
        <color theme="1"/>
        <rFont val="Calibri"/>
        <family val="2"/>
        <scheme val="minor"/>
      </rPr>
      <t>The lashing angle is the angle shown in the diagram on the right hand side - generally the angle where the lashing goes over the coaming rail.  The higher the lashing angle the higher the downforce clamping force applied to the load and the more effective the lashings.  For example, one lashing at 90 degrees applies the same clamping force as four lashings at 15 degrees.
If the lashing angle on one side of the load is different to that on the other you should chose the lowest of the two.</t>
    </r>
    <r>
      <rPr>
        <b/>
        <u/>
        <sz val="12"/>
        <color theme="1"/>
        <rFont val="Calibri"/>
        <family val="2"/>
        <scheme val="minor"/>
      </rPr>
      <t xml:space="preserve">
</t>
    </r>
  </si>
  <si>
    <r>
      <t>In some cases it will be possible to accurately estimate the angle of the load.  For example, for a load with pallets loaded two abreast across the truck the lashing angle would most likely be 75 to 90 degrees.</t>
    </r>
    <r>
      <rPr>
        <sz val="8"/>
        <color theme="1"/>
        <rFont val="Calibri"/>
        <family val="2"/>
        <scheme val="minor"/>
      </rPr>
      <t xml:space="preserve">
</t>
    </r>
    <r>
      <rPr>
        <sz val="12"/>
        <color theme="1"/>
        <rFont val="Calibri"/>
        <family val="2"/>
        <scheme val="minor"/>
      </rPr>
      <t>If you are unable to accurately estimate the lashing angle most smartphone these days come fitted with inclinometers or an app can be downloaded that can be used determine the lashing angle by placing the phone against the lashing.</t>
    </r>
  </si>
  <si>
    <r>
      <t xml:space="preserve">Question 7: What is the mass of the load?
</t>
    </r>
    <r>
      <rPr>
        <b/>
        <u/>
        <sz val="8"/>
        <color theme="1"/>
        <rFont val="Calibri"/>
        <family val="2"/>
        <scheme val="minor"/>
      </rPr>
      <t xml:space="preserve">
</t>
    </r>
    <r>
      <rPr>
        <sz val="12"/>
        <color theme="1"/>
        <rFont val="Calibri"/>
        <family val="2"/>
        <scheme val="minor"/>
      </rPr>
      <t xml:space="preserve">You need to enter the mass of the load and select whether the mass is in either </t>
    </r>
    <r>
      <rPr>
        <i/>
        <sz val="12"/>
        <color theme="1"/>
        <rFont val="Calibri"/>
        <family val="2"/>
        <scheme val="minor"/>
      </rPr>
      <t xml:space="preserve">Kilograms </t>
    </r>
    <r>
      <rPr>
        <sz val="12"/>
        <color theme="1"/>
        <rFont val="Calibri"/>
        <family val="2"/>
        <scheme val="minor"/>
      </rPr>
      <t xml:space="preserve">or </t>
    </r>
    <r>
      <rPr>
        <i/>
        <sz val="12"/>
        <color theme="1"/>
        <rFont val="Calibri"/>
        <family val="2"/>
        <scheme val="minor"/>
      </rPr>
      <t>Tonnes</t>
    </r>
    <r>
      <rPr>
        <sz val="12"/>
        <color theme="1"/>
        <rFont val="Calibri"/>
        <family val="2"/>
        <scheme val="minor"/>
      </rPr>
      <t>, i.e. 5000 kilograms or 5 tonnes.  The minimum number of lashings will be calculated after you have selected either kilograms or tonnes.</t>
    </r>
  </si>
  <si>
    <r>
      <t xml:space="preserve">Result: Minimum number of lashings required?
</t>
    </r>
    <r>
      <rPr>
        <sz val="8"/>
        <color theme="1"/>
        <rFont val="Calibri"/>
        <family val="2"/>
        <scheme val="minor"/>
      </rPr>
      <t xml:space="preserve">
</t>
    </r>
    <r>
      <rPr>
        <sz val="12"/>
        <color theme="1"/>
        <rFont val="Calibri"/>
        <family val="2"/>
        <scheme val="minor"/>
      </rPr>
      <t xml:space="preserve">This calculator will determine the minimum number of lashings required to comply with the </t>
    </r>
    <r>
      <rPr>
        <i/>
        <sz val="12"/>
        <color theme="1"/>
        <rFont val="Calibri"/>
        <family val="2"/>
        <scheme val="minor"/>
      </rPr>
      <t>Australian Load Restraint Performance Standards</t>
    </r>
    <r>
      <rPr>
        <sz val="12"/>
        <color theme="1"/>
        <rFont val="Calibri"/>
        <family val="2"/>
        <scheme val="minor"/>
      </rPr>
      <t xml:space="preserve"> based on the information provided in the first seven questions</t>
    </r>
    <r>
      <rPr>
        <i/>
        <sz val="12"/>
        <color theme="1"/>
        <rFont val="Calibri"/>
        <family val="2"/>
        <scheme val="minor"/>
      </rPr>
      <t>.</t>
    </r>
    <r>
      <rPr>
        <sz val="12"/>
        <color theme="1"/>
        <rFont val="Calibri"/>
        <family val="2"/>
        <scheme val="minor"/>
      </rPr>
      <t xml:space="preserve">  Responsible people can apply additional restraints if desired.</t>
    </r>
    <r>
      <rPr>
        <sz val="8"/>
        <color theme="1"/>
        <rFont val="Calibri"/>
        <family val="2"/>
        <scheme val="minor"/>
      </rPr>
      <t xml:space="preserve">
</t>
    </r>
    <r>
      <rPr>
        <sz val="12"/>
        <color theme="1"/>
        <rFont val="Calibri"/>
        <family val="2"/>
        <scheme val="minor"/>
      </rPr>
      <t xml:space="preserve">Additionally, there are a number of factors and conditions that cannot be fully accounted for in the design of this calculator (for example, tall unstable loads, load configuration) which may need to be considered and which may require extra lashings to be applied in some circumstances.  It is the responsibility of the user to ensure they have taken all these into account and taken the extra precautions if needed.
</t>
    </r>
    <r>
      <rPr>
        <sz val="8"/>
        <color theme="1"/>
        <rFont val="Calibri"/>
        <family val="2"/>
        <scheme val="minor"/>
      </rPr>
      <t xml:space="preserve">
</t>
    </r>
    <r>
      <rPr>
        <sz val="12"/>
        <color theme="1"/>
        <rFont val="Calibri"/>
        <family val="2"/>
        <scheme val="minor"/>
      </rPr>
      <t>This calculator has been designed to recommend alternatives to reduce the number of lashings where the minimum number required to comply with the legal requirements is considered impractical or not optimal.  This has been based on one webbing strap for every 2 tonnes or one chain for every 4 tonnes.  For example, anymore of 4 webbings or 2 chains over an 8 tonne load and so forth, will trigger the calculator to provide potential alternatives to reduce the number of lashings required.  Where the alternative option is highlighted in "</t>
    </r>
    <r>
      <rPr>
        <b/>
        <sz val="12"/>
        <color rgb="FFFF0000"/>
        <rFont val="Calibri"/>
        <family val="2"/>
        <scheme val="minor"/>
      </rPr>
      <t>RED"</t>
    </r>
    <r>
      <rPr>
        <sz val="12"/>
        <rFont val="Calibri"/>
        <family val="2"/>
        <scheme val="minor"/>
      </rPr>
      <t xml:space="preserve"> it is </t>
    </r>
    <r>
      <rPr>
        <b/>
        <u/>
        <sz val="12"/>
        <rFont val="Calibri"/>
        <family val="2"/>
        <scheme val="minor"/>
      </rPr>
      <t>strongly</t>
    </r>
    <r>
      <rPr>
        <sz val="12"/>
        <rFont val="Calibri"/>
        <family val="2"/>
        <scheme val="minor"/>
      </rPr>
      <t xml:space="preserve"> recommended that the user implement these actions.  Where the alternative option is highlighted in </t>
    </r>
    <r>
      <rPr>
        <b/>
        <sz val="12"/>
        <color rgb="FFFFC000"/>
        <rFont val="Calibri"/>
        <family val="2"/>
        <scheme val="minor"/>
      </rPr>
      <t>"ORANGE"</t>
    </r>
    <r>
      <rPr>
        <b/>
        <sz val="12"/>
        <color theme="1"/>
        <rFont val="Calibri"/>
        <family val="2"/>
        <scheme val="minor"/>
      </rPr>
      <t xml:space="preserve"> </t>
    </r>
    <r>
      <rPr>
        <sz val="12"/>
        <color theme="1"/>
        <rFont val="Calibri"/>
        <family val="2"/>
        <scheme val="minor"/>
      </rPr>
      <t>these are suggestions which would further reduce the number of lashings required.  Note: it is unlikely that in most cases you will need to make all the recommended changes - in most cases the number of lashings can be optimised by changing one or two variables, for example, increasing the friction and/or blocking the load.</t>
    </r>
    <r>
      <rPr>
        <sz val="8"/>
        <color theme="1"/>
        <rFont val="Calibri"/>
        <family val="2"/>
        <scheme val="minor"/>
      </rPr>
      <t xml:space="preserve">
</t>
    </r>
    <r>
      <rPr>
        <sz val="12"/>
        <color theme="1"/>
        <rFont val="Calibri"/>
        <family val="2"/>
        <scheme val="minor"/>
      </rPr>
      <t>Further, it is recognised that it some cases due to multiple factors (the load, available equipment, etc.) an sub-optimal number of lashings will be required.</t>
    </r>
    <r>
      <rPr>
        <sz val="8"/>
        <color theme="1"/>
        <rFont val="Calibri"/>
        <family val="2"/>
        <scheme val="minor"/>
      </rPr>
      <t xml:space="preserve">
</t>
    </r>
    <r>
      <rPr>
        <sz val="12"/>
        <color theme="1"/>
        <rFont val="Calibri"/>
        <family val="2"/>
        <scheme val="minor"/>
      </rPr>
      <t xml:space="preserve">For more information refer to the </t>
    </r>
    <r>
      <rPr>
        <i/>
        <sz val="12"/>
        <color theme="1"/>
        <rFont val="Calibri"/>
        <family val="2"/>
        <scheme val="minor"/>
      </rPr>
      <t xml:space="preserve">National Transport Commission Load Restraint Guide 2018 </t>
    </r>
    <r>
      <rPr>
        <sz val="12"/>
        <color theme="1"/>
        <rFont val="Calibri"/>
        <family val="2"/>
        <scheme val="minor"/>
      </rPr>
      <t>or contact Zenergy Asia Pacific Pty. Ltd. on info@zenergygroup.com.au or 1300 333 400.</t>
    </r>
  </si>
  <si>
    <t>In this scenario Items 4 and 5 can be considered blocked as Gap A is less than 200mm.  However, Items 1 and 2 would be considered unblocked as Gap B is greater than 200mm.  To consider Items 1 and 2 blocked place two crossover lashings around the front of Item 2.  Note: the crossover lashings will be additional to the minimum number of restraints required, that is, if the calculator determines 2 restraints are required, it would require 2 over the top restraints and 2 cross over lashings.</t>
  </si>
  <si>
    <r>
      <t>This calculator has been designed to recommend alternatives to reduce the number of lashings where the minimum number required to comply with the legal requirements is considered impractical or not optimal.  If the result is deemed impractical or not optimal and the lashing angle is less than 30 degrees the calculator will suggest increasing the lashing angle as lashings with an angle less than 30 degrees are extremely ineffective.  Increasing the lashing angle will not always be possible, however, may be achieved by stacking the items in the load on top of each other or adding dunnage / pallets under the load.  If this occurs the friction surface on which the load will slide will need to be reassessed to ensure it has not changed.</t>
    </r>
    <r>
      <rPr>
        <sz val="8"/>
        <color theme="1"/>
        <rFont val="Calibri"/>
        <family val="2"/>
        <scheme val="minor"/>
      </rPr>
      <t xml:space="preserve">
</t>
    </r>
    <r>
      <rPr>
        <sz val="12"/>
        <color theme="1"/>
        <rFont val="Calibri"/>
        <family val="2"/>
        <scheme val="minor"/>
      </rPr>
      <t xml:space="preserve">For more information on lashing angle and its impact on tie-down restraint refer to page </t>
    </r>
    <r>
      <rPr>
        <i/>
        <sz val="12"/>
        <color theme="1"/>
        <rFont val="Calibri"/>
        <family val="2"/>
        <scheme val="minor"/>
      </rPr>
      <t xml:space="preserve">25 </t>
    </r>
    <r>
      <rPr>
        <sz val="12"/>
        <color theme="1"/>
        <rFont val="Calibri"/>
        <family val="2"/>
        <scheme val="minor"/>
      </rPr>
      <t xml:space="preserve">of the </t>
    </r>
    <r>
      <rPr>
        <i/>
        <sz val="12"/>
        <color theme="1"/>
        <rFont val="Calibri"/>
        <family val="2"/>
        <scheme val="minor"/>
      </rPr>
      <t>National Transport Commission Load Restraint Guide 2018.</t>
    </r>
  </si>
  <si>
    <r>
      <t xml:space="preserve">Question 6: Is the length of the load greater than a pallet space?
</t>
    </r>
    <r>
      <rPr>
        <b/>
        <u/>
        <sz val="8"/>
        <color theme="1"/>
        <rFont val="Calibri"/>
        <family val="2"/>
        <scheme val="minor"/>
      </rPr>
      <t xml:space="preserve">
</t>
    </r>
    <r>
      <rPr>
        <sz val="12"/>
        <color theme="1"/>
        <rFont val="Calibri"/>
        <family val="2"/>
        <scheme val="minor"/>
      </rPr>
      <t xml:space="preserve">You need to select whether the length of the load is greater than a pallet space (typically 1200mm long).  Select </t>
    </r>
    <r>
      <rPr>
        <i/>
        <sz val="12"/>
        <color theme="1"/>
        <rFont val="Calibri"/>
        <family val="2"/>
        <scheme val="minor"/>
      </rPr>
      <t>Yes</t>
    </r>
    <r>
      <rPr>
        <sz val="12"/>
        <color theme="1"/>
        <rFont val="Calibri"/>
        <family val="2"/>
        <scheme val="minor"/>
      </rPr>
      <t xml:space="preserve"> if the load is longer than a pallet space and </t>
    </r>
    <r>
      <rPr>
        <i/>
        <sz val="12"/>
        <color theme="1"/>
        <rFont val="Calibri"/>
        <family val="2"/>
        <scheme val="minor"/>
      </rPr>
      <t xml:space="preserve">No </t>
    </r>
    <r>
      <rPr>
        <sz val="12"/>
        <color theme="1"/>
        <rFont val="Calibri"/>
        <family val="2"/>
        <scheme val="minor"/>
      </rPr>
      <t>if not.  The purpose of this question is long loads have a tendency to skew under a single lashings.  It maybe possible to restrain a long lightweight load (for example, 12 metre length weighing 50 kilograms) with a single lashing due to the weight of the load to meet the legal requirements.  However, if the single lashing is place at one end (or even in the middle) and other end could swing out under sideways forces.  Therefore, for loads longer than a single pallet space the calculator is designed so that a minimum of two lashings (generally one at each end) are applied to prevent in skewing sideways regardless of the weight.</t>
    </r>
  </si>
  <si>
    <t xml:space="preserve">Question 4: What lashings are being used? </t>
  </si>
  <si>
    <t>Question 5: Is chain around a sharp edge or using standard grab hooks?</t>
  </si>
  <si>
    <t>Result: Compliance Forwards, Rearwards, Sideways and Vertical</t>
  </si>
  <si>
    <r>
      <rPr>
        <b/>
        <u/>
        <sz val="14"/>
        <color theme="1"/>
        <rFont val="Calibri"/>
        <family val="2"/>
        <scheme val="minor"/>
      </rPr>
      <t>Question 1: How many Rearwards lashings or lashing legs?</t>
    </r>
    <r>
      <rPr>
        <sz val="14"/>
        <color theme="1"/>
        <rFont val="Calibri"/>
        <family val="2"/>
        <scheme val="minor"/>
      </rPr>
      <t xml:space="preserve">
</t>
    </r>
    <r>
      <rPr>
        <sz val="8"/>
        <color theme="1"/>
        <rFont val="Calibri"/>
        <family val="2"/>
        <scheme val="minor"/>
      </rPr>
      <t xml:space="preserve">
</t>
    </r>
    <r>
      <rPr>
        <sz val="12"/>
        <color theme="1"/>
        <rFont val="Calibri"/>
        <family val="2"/>
        <scheme val="minor"/>
      </rPr>
      <t xml:space="preserve">You need to select the number of rearwards lashings or lashing legs.  Lashings or lashing legs are those that pull back on the load to prevent rearwards movement.  These are lashings that will be angled towards the front of the vehicle.  See the diagram on the right hand side.  The calculator is set to allow you to select either </t>
    </r>
    <r>
      <rPr>
        <i/>
        <sz val="12"/>
        <color theme="1"/>
        <rFont val="Calibri"/>
        <family val="2"/>
        <scheme val="minor"/>
      </rPr>
      <t>Two</t>
    </r>
    <r>
      <rPr>
        <sz val="12"/>
        <color theme="1"/>
        <rFont val="Calibri"/>
        <family val="2"/>
        <scheme val="minor"/>
      </rPr>
      <t xml:space="preserve"> (2) or </t>
    </r>
    <r>
      <rPr>
        <i/>
        <sz val="12"/>
        <color theme="1"/>
        <rFont val="Calibri"/>
        <family val="2"/>
        <scheme val="minor"/>
      </rPr>
      <t>Four</t>
    </r>
    <r>
      <rPr>
        <sz val="12"/>
        <color theme="1"/>
        <rFont val="Calibri"/>
        <family val="2"/>
        <scheme val="minor"/>
      </rPr>
      <t xml:space="preserve"> (4).
</t>
    </r>
    <r>
      <rPr>
        <sz val="8"/>
        <color theme="1"/>
        <rFont val="Calibri"/>
        <family val="2"/>
        <scheme val="minor"/>
      </rPr>
      <t xml:space="preserve">
</t>
    </r>
    <r>
      <rPr>
        <sz val="12"/>
        <color theme="1"/>
        <rFont val="Calibri"/>
        <family val="2"/>
        <scheme val="minor"/>
      </rPr>
      <t xml:space="preserve">If </t>
    </r>
    <r>
      <rPr>
        <i/>
        <sz val="12"/>
        <color theme="1"/>
        <rFont val="Calibri"/>
        <family val="2"/>
        <scheme val="minor"/>
      </rPr>
      <t>Direct</t>
    </r>
    <r>
      <rPr>
        <sz val="12"/>
        <color theme="1"/>
        <rFont val="Calibri"/>
        <family val="2"/>
        <scheme val="minor"/>
      </rPr>
      <t xml:space="preserve"> restraint is selected in </t>
    </r>
    <r>
      <rPr>
        <i/>
        <sz val="12"/>
        <color theme="1"/>
        <rFont val="Calibri"/>
        <family val="2"/>
        <scheme val="minor"/>
      </rPr>
      <t>Question 9</t>
    </r>
    <r>
      <rPr>
        <sz val="12"/>
        <color theme="1"/>
        <rFont val="Calibri"/>
        <family val="2"/>
        <scheme val="minor"/>
      </rPr>
      <t xml:space="preserve"> for sideways restraint the lashings will be the number of independent lashings pulling back on the load to prevent rearwards movement.</t>
    </r>
    <r>
      <rPr>
        <sz val="8"/>
        <color theme="1"/>
        <rFont val="Calibri"/>
        <family val="2"/>
        <scheme val="minor"/>
      </rPr>
      <t xml:space="preserve">
</t>
    </r>
  </si>
  <si>
    <r>
      <t xml:space="preserve">Question 2: How many Forwards lashings or lashing legs?
</t>
    </r>
    <r>
      <rPr>
        <sz val="8"/>
        <color theme="1"/>
        <rFont val="Calibri"/>
        <family val="2"/>
        <scheme val="minor"/>
      </rPr>
      <t xml:space="preserve">
</t>
    </r>
    <r>
      <rPr>
        <sz val="12"/>
        <color theme="1"/>
        <rFont val="Calibri"/>
        <family val="2"/>
        <scheme val="minor"/>
      </rPr>
      <t xml:space="preserve">You need to select the number of forwards lashings or lashing legs.  Lashings or lashing legs are those that pull back on the load to prevent forwards movement.  These are lashings that will be angled towards the rear of the vehicle.  See the diagram on the right hand side.  The calculator is set to allow you to select either </t>
    </r>
    <r>
      <rPr>
        <i/>
        <sz val="12"/>
        <color theme="1"/>
        <rFont val="Calibri"/>
        <family val="2"/>
        <scheme val="minor"/>
      </rPr>
      <t>Two</t>
    </r>
    <r>
      <rPr>
        <sz val="12"/>
        <color theme="1"/>
        <rFont val="Calibri"/>
        <family val="2"/>
        <scheme val="minor"/>
      </rPr>
      <t xml:space="preserve"> (2) or </t>
    </r>
    <r>
      <rPr>
        <i/>
        <sz val="12"/>
        <color theme="1"/>
        <rFont val="Calibri"/>
        <family val="2"/>
        <scheme val="minor"/>
      </rPr>
      <t xml:space="preserve">Four </t>
    </r>
    <r>
      <rPr>
        <sz val="12"/>
        <color theme="1"/>
        <rFont val="Calibri"/>
        <family val="2"/>
        <scheme val="minor"/>
      </rPr>
      <t>(4) if you have selected</t>
    </r>
    <r>
      <rPr>
        <i/>
        <sz val="12"/>
        <color theme="1"/>
        <rFont val="Calibri"/>
        <family val="2"/>
        <scheme val="minor"/>
      </rPr>
      <t xml:space="preserve"> Two </t>
    </r>
    <r>
      <rPr>
        <sz val="12"/>
        <color theme="1"/>
        <rFont val="Calibri"/>
        <family val="2"/>
        <scheme val="minor"/>
      </rPr>
      <t xml:space="preserve">rearwards lashings or lashing legs or either </t>
    </r>
    <r>
      <rPr>
        <i/>
        <sz val="12"/>
        <color theme="1"/>
        <rFont val="Calibri"/>
        <family val="2"/>
        <scheme val="minor"/>
      </rPr>
      <t>Four</t>
    </r>
    <r>
      <rPr>
        <sz val="12"/>
        <color theme="1"/>
        <rFont val="Calibri"/>
        <family val="2"/>
        <scheme val="minor"/>
      </rPr>
      <t xml:space="preserve"> (4) or </t>
    </r>
    <r>
      <rPr>
        <i/>
        <sz val="12"/>
        <color theme="1"/>
        <rFont val="Calibri"/>
        <family val="2"/>
        <scheme val="minor"/>
      </rPr>
      <t xml:space="preserve">Six </t>
    </r>
    <r>
      <rPr>
        <sz val="12"/>
        <color theme="1"/>
        <rFont val="Calibri"/>
        <family val="2"/>
        <scheme val="minor"/>
      </rPr>
      <t xml:space="preserve">(6) if you have selected </t>
    </r>
    <r>
      <rPr>
        <i/>
        <sz val="12"/>
        <color theme="1"/>
        <rFont val="Calibri"/>
        <family val="2"/>
        <scheme val="minor"/>
      </rPr>
      <t xml:space="preserve">Four </t>
    </r>
    <r>
      <rPr>
        <sz val="12"/>
        <color theme="1"/>
        <rFont val="Calibri"/>
        <family val="2"/>
        <scheme val="minor"/>
      </rPr>
      <t>rearwards lashings or lashing legs.</t>
    </r>
    <r>
      <rPr>
        <sz val="8"/>
        <color theme="1"/>
        <rFont val="Calibri"/>
        <family val="2"/>
        <scheme val="minor"/>
      </rPr>
      <t xml:space="preserve">
</t>
    </r>
    <r>
      <rPr>
        <sz val="12"/>
        <color theme="1"/>
        <rFont val="Calibri"/>
        <family val="2"/>
        <scheme val="minor"/>
      </rPr>
      <t xml:space="preserve">If </t>
    </r>
    <r>
      <rPr>
        <i/>
        <sz val="12"/>
        <color theme="1"/>
        <rFont val="Calibri"/>
        <family val="2"/>
        <scheme val="minor"/>
      </rPr>
      <t>Direct</t>
    </r>
    <r>
      <rPr>
        <sz val="12"/>
        <color theme="1"/>
        <rFont val="Calibri"/>
        <family val="2"/>
        <scheme val="minor"/>
      </rPr>
      <t xml:space="preserve"> restraint is selected in </t>
    </r>
    <r>
      <rPr>
        <i/>
        <sz val="12"/>
        <color theme="1"/>
        <rFont val="Calibri"/>
        <family val="2"/>
        <scheme val="minor"/>
      </rPr>
      <t>Question 9</t>
    </r>
    <r>
      <rPr>
        <sz val="12"/>
        <color theme="1"/>
        <rFont val="Calibri"/>
        <family val="2"/>
        <scheme val="minor"/>
      </rPr>
      <t xml:space="preserve"> for sideways restraint the lashings will be the number of independent lashings pulling back on the load to prevent forwards movement.</t>
    </r>
  </si>
  <si>
    <r>
      <rPr>
        <sz val="12"/>
        <color theme="1"/>
        <rFont val="Calibri"/>
        <family val="2"/>
        <scheme val="minor"/>
      </rPr>
      <t xml:space="preserve">If </t>
    </r>
    <r>
      <rPr>
        <i/>
        <sz val="12"/>
        <color theme="1"/>
        <rFont val="Calibri"/>
        <family val="2"/>
        <scheme val="minor"/>
      </rPr>
      <t>Direct</t>
    </r>
    <r>
      <rPr>
        <sz val="12"/>
        <color theme="1"/>
        <rFont val="Calibri"/>
        <family val="2"/>
        <scheme val="minor"/>
      </rPr>
      <t xml:space="preserve"> restraint is selected in </t>
    </r>
    <r>
      <rPr>
        <i/>
        <sz val="12"/>
        <color theme="1"/>
        <rFont val="Calibri"/>
        <family val="2"/>
        <scheme val="minor"/>
      </rPr>
      <t>Question 9</t>
    </r>
    <r>
      <rPr>
        <sz val="12"/>
        <color theme="1"/>
        <rFont val="Calibri"/>
        <family val="2"/>
        <scheme val="minor"/>
      </rPr>
      <t xml:space="preserve"> for sideways restraint and the lashing is applied around the anchor points in a continuous loop as shown in the diagram on the left hand side the number selected should be the number of lashing legs pulling back on the load, that is, two chains will provide four legs as the capacity of the lashing is doubled.</t>
    </r>
    <r>
      <rPr>
        <sz val="8"/>
        <color theme="1"/>
        <rFont val="Calibri"/>
        <family val="2"/>
        <scheme val="minor"/>
      </rPr>
      <t xml:space="preserve">
</t>
    </r>
    <r>
      <rPr>
        <sz val="12"/>
        <color theme="1"/>
        <rFont val="Calibri"/>
        <family val="2"/>
        <scheme val="minor"/>
      </rPr>
      <t xml:space="preserve">If </t>
    </r>
    <r>
      <rPr>
        <i/>
        <sz val="12"/>
        <color theme="1"/>
        <rFont val="Calibri"/>
        <family val="2"/>
        <scheme val="minor"/>
      </rPr>
      <t xml:space="preserve">Tie-Down </t>
    </r>
    <r>
      <rPr>
        <sz val="12"/>
        <color theme="1"/>
        <rFont val="Calibri"/>
        <family val="2"/>
        <scheme val="minor"/>
      </rPr>
      <t xml:space="preserve">restraint is selected in </t>
    </r>
    <r>
      <rPr>
        <i/>
        <sz val="12"/>
        <color theme="1"/>
        <rFont val="Calibri"/>
        <family val="2"/>
        <scheme val="minor"/>
      </rPr>
      <t>Question 9</t>
    </r>
    <r>
      <rPr>
        <sz val="12"/>
        <color theme="1"/>
        <rFont val="Calibri"/>
        <family val="2"/>
        <scheme val="minor"/>
      </rPr>
      <t xml:space="preserve"> for sideways restraint and number of lashing legs would be twice the number of lashings, that is, each lashing provides two lashing legs pulling back on the load.</t>
    </r>
  </si>
  <si>
    <r>
      <rPr>
        <sz val="12"/>
        <color theme="1"/>
        <rFont val="Calibri"/>
        <family val="2"/>
        <scheme val="minor"/>
      </rPr>
      <t xml:space="preserve">If </t>
    </r>
    <r>
      <rPr>
        <i/>
        <sz val="12"/>
        <color theme="1"/>
        <rFont val="Calibri"/>
        <family val="2"/>
        <scheme val="minor"/>
      </rPr>
      <t>Direct</t>
    </r>
    <r>
      <rPr>
        <sz val="12"/>
        <color theme="1"/>
        <rFont val="Calibri"/>
        <family val="2"/>
        <scheme val="minor"/>
      </rPr>
      <t xml:space="preserve"> restraint is selected in </t>
    </r>
    <r>
      <rPr>
        <i/>
        <sz val="12"/>
        <color theme="1"/>
        <rFont val="Calibri"/>
        <family val="2"/>
        <scheme val="minor"/>
      </rPr>
      <t>Question 9</t>
    </r>
    <r>
      <rPr>
        <sz val="12"/>
        <color theme="1"/>
        <rFont val="Calibri"/>
        <family val="2"/>
        <scheme val="minor"/>
      </rPr>
      <t xml:space="preserve"> for sideways restraint and the lashing is applied around the anchor points in a continuous loop as shown in the diagram on the left hand side the number selected should be the number of lashing legs pulling back on the load, that is, two chains will provide four legs as the capacity of the restraint is doubled.</t>
    </r>
    <r>
      <rPr>
        <sz val="8"/>
        <color theme="1"/>
        <rFont val="Calibri"/>
        <family val="2"/>
        <scheme val="minor"/>
      </rPr>
      <t xml:space="preserve">
</t>
    </r>
    <r>
      <rPr>
        <sz val="12"/>
        <color theme="1"/>
        <rFont val="Calibri"/>
        <family val="2"/>
        <scheme val="minor"/>
      </rPr>
      <t xml:space="preserve">If </t>
    </r>
    <r>
      <rPr>
        <i/>
        <sz val="12"/>
        <color theme="1"/>
        <rFont val="Calibri"/>
        <family val="2"/>
        <scheme val="minor"/>
      </rPr>
      <t>Tie-Down</t>
    </r>
    <r>
      <rPr>
        <sz val="12"/>
        <color theme="1"/>
        <rFont val="Calibri"/>
        <family val="2"/>
        <scheme val="minor"/>
      </rPr>
      <t xml:space="preserve"> restraint is selected in</t>
    </r>
    <r>
      <rPr>
        <i/>
        <sz val="12"/>
        <color theme="1"/>
        <rFont val="Calibri"/>
        <family val="2"/>
        <scheme val="minor"/>
      </rPr>
      <t xml:space="preserve"> Question 9</t>
    </r>
    <r>
      <rPr>
        <sz val="12"/>
        <color theme="1"/>
        <rFont val="Calibri"/>
        <family val="2"/>
        <scheme val="minor"/>
      </rPr>
      <t xml:space="preserve"> for sideways restraint and number of lashing legs would be twice the number of lashings, that is, each lashing provides two lashing legs pulling back on the load.</t>
    </r>
  </si>
  <si>
    <r>
      <t>Question 3: Length of chain, Distance between anchor points along the trailer &amp; Distance between anchor points across the trailer</t>
    </r>
    <r>
      <rPr>
        <sz val="14"/>
        <color theme="1"/>
        <rFont val="Calibri"/>
        <family val="2"/>
        <scheme val="minor"/>
      </rPr>
      <t xml:space="preserve">
</t>
    </r>
    <r>
      <rPr>
        <sz val="8"/>
        <color theme="1"/>
        <rFont val="Calibri"/>
        <family val="2"/>
        <scheme val="minor"/>
      </rPr>
      <t xml:space="preserve">
</t>
    </r>
    <r>
      <rPr>
        <sz val="12"/>
        <color theme="1"/>
        <rFont val="Calibri"/>
        <family val="2"/>
        <scheme val="minor"/>
      </rPr>
      <t xml:space="preserve">Depending on the number of lashings selected in Questions 1 &amp; 2, a diagram of the lashing configuration will appear.  For example, the diagram on the right hand side is the lashing configuration in the case that </t>
    </r>
    <r>
      <rPr>
        <i/>
        <sz val="12"/>
        <color theme="1"/>
        <rFont val="Calibri"/>
        <family val="2"/>
        <scheme val="minor"/>
      </rPr>
      <t>Four</t>
    </r>
    <r>
      <rPr>
        <sz val="12"/>
        <color theme="1"/>
        <rFont val="Calibri"/>
        <family val="2"/>
        <scheme val="minor"/>
      </rPr>
      <t xml:space="preserve"> rearwards lashings and </t>
    </r>
    <r>
      <rPr>
        <i/>
        <sz val="12"/>
        <color theme="1"/>
        <rFont val="Calibri"/>
        <family val="2"/>
        <scheme val="minor"/>
      </rPr>
      <t>Six</t>
    </r>
    <r>
      <rPr>
        <sz val="12"/>
        <color theme="1"/>
        <rFont val="Calibri"/>
        <family val="2"/>
        <scheme val="minor"/>
      </rPr>
      <t xml:space="preserve"> fowards lashings have been selected.</t>
    </r>
    <r>
      <rPr>
        <sz val="8"/>
        <color theme="1"/>
        <rFont val="Calibri"/>
        <family val="2"/>
        <scheme val="minor"/>
      </rPr>
      <t xml:space="preserve">
</t>
    </r>
    <r>
      <rPr>
        <sz val="12"/>
        <color theme="1"/>
        <rFont val="Calibri"/>
        <family val="2"/>
        <scheme val="minor"/>
      </rPr>
      <t xml:space="preserve">Each set of lashings is designated by a particular colour.  The boxes used to enter the required distance for each lashing is the same colour. 
</t>
    </r>
    <r>
      <rPr>
        <sz val="8"/>
        <color theme="1"/>
        <rFont val="Calibri"/>
        <family val="2"/>
        <scheme val="minor"/>
      </rPr>
      <t xml:space="preserve">
</t>
    </r>
    <r>
      <rPr>
        <sz val="12"/>
        <rFont val="Calibri"/>
        <family val="2"/>
        <scheme val="minor"/>
      </rPr>
      <t>Lashing 1 - Fowards lashing -</t>
    </r>
    <r>
      <rPr>
        <sz val="12"/>
        <color rgb="FFED0677"/>
        <rFont val="Calibri"/>
        <family val="2"/>
        <scheme val="minor"/>
      </rPr>
      <t xml:space="preserve"> </t>
    </r>
    <r>
      <rPr>
        <b/>
        <sz val="12"/>
        <color rgb="FFED0677"/>
        <rFont val="Calibri"/>
        <family val="2"/>
        <scheme val="minor"/>
      </rPr>
      <t>Pink.</t>
    </r>
    <r>
      <rPr>
        <sz val="12"/>
        <rFont val="Calibri"/>
        <family val="2"/>
        <scheme val="minor"/>
      </rPr>
      <t xml:space="preserve">
Lashing 2 - Rearwards lashing - </t>
    </r>
    <r>
      <rPr>
        <b/>
        <sz val="12"/>
        <color rgb="FF53C6FF"/>
        <rFont val="Calibri"/>
        <family val="2"/>
        <scheme val="minor"/>
      </rPr>
      <t>Blue.</t>
    </r>
    <r>
      <rPr>
        <sz val="12"/>
        <rFont val="Calibri"/>
        <family val="2"/>
        <scheme val="minor"/>
      </rPr>
      <t xml:space="preserve">
Lashing 3 - Forwards lashing - </t>
    </r>
    <r>
      <rPr>
        <b/>
        <sz val="12"/>
        <color rgb="FF002060"/>
        <rFont val="Calibri"/>
        <family val="2"/>
        <scheme val="minor"/>
      </rPr>
      <t>Purple.</t>
    </r>
    <r>
      <rPr>
        <sz val="12"/>
        <rFont val="Calibri"/>
        <family val="2"/>
        <scheme val="minor"/>
      </rPr>
      <t xml:space="preserve">
Lashing 4 - Rearwards lashing - </t>
    </r>
    <r>
      <rPr>
        <b/>
        <sz val="12"/>
        <color rgb="FF00B050"/>
        <rFont val="Calibri"/>
        <family val="2"/>
        <scheme val="minor"/>
      </rPr>
      <t>Green.</t>
    </r>
    <r>
      <rPr>
        <sz val="12"/>
        <rFont val="Calibri"/>
        <family val="2"/>
        <scheme val="minor"/>
      </rPr>
      <t xml:space="preserve">
Lashing 5 - Forwards lashing - </t>
    </r>
    <r>
      <rPr>
        <b/>
        <sz val="12"/>
        <color rgb="FFFFFF00"/>
        <rFont val="Calibri"/>
        <family val="2"/>
        <scheme val="minor"/>
      </rPr>
      <t>Yellow.</t>
    </r>
    <r>
      <rPr>
        <sz val="12"/>
        <rFont val="Calibri"/>
        <family val="2"/>
        <scheme val="minor"/>
      </rPr>
      <t xml:space="preserve">
</t>
    </r>
    <r>
      <rPr>
        <sz val="12"/>
        <color theme="1"/>
        <rFont val="Calibri"/>
        <family val="2"/>
        <scheme val="minor"/>
      </rPr>
      <t xml:space="preserve">
This calculator assumes that a pair of lashings, for example, both </t>
    </r>
    <r>
      <rPr>
        <b/>
        <sz val="12"/>
        <color rgb="FFED0677"/>
        <rFont val="Calibri"/>
        <family val="2"/>
        <scheme val="minor"/>
      </rPr>
      <t>"Pink"</t>
    </r>
    <r>
      <rPr>
        <sz val="12"/>
        <color theme="1"/>
        <rFont val="Calibri"/>
        <family val="2"/>
        <scheme val="minor"/>
      </rPr>
      <t xml:space="preserve"> lashings are of similar length and distances.</t>
    </r>
  </si>
  <si>
    <t xml:space="preserve">What lashings are being used? </t>
  </si>
  <si>
    <r>
      <t>Question 4: What lashings are being used?</t>
    </r>
    <r>
      <rPr>
        <sz val="14"/>
        <color theme="1"/>
        <rFont val="Calibri"/>
        <family val="2"/>
        <scheme val="minor"/>
      </rPr>
      <t xml:space="preserve">
</t>
    </r>
    <r>
      <rPr>
        <sz val="8"/>
        <color theme="1"/>
        <rFont val="Calibri"/>
        <family val="2"/>
        <scheme val="minor"/>
      </rPr>
      <t xml:space="preserve">
</t>
    </r>
    <r>
      <rPr>
        <sz val="12"/>
        <color theme="1"/>
        <rFont val="Calibri"/>
        <family val="2"/>
        <scheme val="minor"/>
      </rPr>
      <t>You need to select the type of lashing used or to be used for the load.  You can choose between webbing straps (2 tonne, 2.5 tonne or 5 tonne) or transport chains (7.3mm, 8mm, 10mm and 13mm).  The lashings must comply with the relevant Australian Standard - AS/NZS4380 for webbing or AS/NZS4344 for transport chain.</t>
    </r>
    <r>
      <rPr>
        <sz val="8"/>
        <color theme="1"/>
        <rFont val="Calibri"/>
        <family val="2"/>
        <scheme val="minor"/>
      </rPr>
      <t xml:space="preserve">
</t>
    </r>
    <r>
      <rPr>
        <sz val="12"/>
        <color theme="1"/>
        <rFont val="Calibri"/>
        <family val="2"/>
        <scheme val="minor"/>
      </rPr>
      <t xml:space="preserve">The calculator assumes that the lashings used are of the same type and it is recommended that this be the case to simplify the restraint.  If different lashings are used, for example, 13mm chain for forward lashings and 10mm lashings for rearwards lashings that you should select the worst case, that is, 10mm chain.
For more information on when and how to use webbing straps or transport chain refer to pages </t>
    </r>
    <r>
      <rPr>
        <i/>
        <sz val="12"/>
        <color theme="1"/>
        <rFont val="Calibri"/>
        <family val="2"/>
        <scheme val="minor"/>
      </rPr>
      <t>166-170</t>
    </r>
    <r>
      <rPr>
        <sz val="12"/>
        <color theme="1"/>
        <rFont val="Calibri"/>
        <family val="2"/>
        <scheme val="minor"/>
      </rPr>
      <t xml:space="preserve"> (webbing) or </t>
    </r>
    <r>
      <rPr>
        <i/>
        <sz val="12"/>
        <color theme="1"/>
        <rFont val="Calibri"/>
        <family val="2"/>
        <scheme val="minor"/>
      </rPr>
      <t>171-176</t>
    </r>
    <r>
      <rPr>
        <sz val="12"/>
        <color theme="1"/>
        <rFont val="Calibri"/>
        <family val="2"/>
        <scheme val="minor"/>
      </rPr>
      <t xml:space="preserve"> (transport chain) of the </t>
    </r>
    <r>
      <rPr>
        <i/>
        <sz val="12"/>
        <color theme="1"/>
        <rFont val="Calibri"/>
        <family val="2"/>
        <scheme val="minor"/>
      </rPr>
      <t>National Transport Commission Load Restraint Guide 2018.</t>
    </r>
  </si>
  <si>
    <r>
      <rPr>
        <b/>
        <u/>
        <sz val="14"/>
        <color theme="1"/>
        <rFont val="Calibri"/>
        <family val="2"/>
        <scheme val="minor"/>
      </rPr>
      <t xml:space="preserve">Question 5: Is chain around a sharp edge or using standard grab hooks?
</t>
    </r>
    <r>
      <rPr>
        <sz val="8"/>
        <color theme="1"/>
        <rFont val="Calibri"/>
        <family val="2"/>
        <scheme val="minor"/>
      </rPr>
      <t xml:space="preserve">
</t>
    </r>
    <r>
      <rPr>
        <sz val="12"/>
        <color theme="1"/>
        <rFont val="Calibri"/>
        <family val="2"/>
        <scheme val="minor"/>
      </rPr>
      <t xml:space="preserve">If you select one of the possible sizes of transport chain will be asked whether the chain is around a sharp edge or using standard grab hooks.  Sharp edges and standard grab hooks will place a chain link in bending which will downrate the chain by 25%, that is, a 10mm chain with lashing capacity of 6 tonnes is reduced to a lashing capcity of 4.5 tonnes.
</t>
    </r>
    <r>
      <rPr>
        <sz val="8"/>
        <color theme="1"/>
        <rFont val="Calibri"/>
        <family val="2"/>
        <scheme val="minor"/>
      </rPr>
      <t xml:space="preserve">
</t>
    </r>
    <r>
      <rPr>
        <sz val="12"/>
        <color theme="1"/>
        <rFont val="Calibri"/>
        <family val="2"/>
        <scheme val="minor"/>
      </rPr>
      <t xml:space="preserve">If you are using transport chain you need to select either </t>
    </r>
    <r>
      <rPr>
        <i/>
        <sz val="12"/>
        <color theme="1"/>
        <rFont val="Calibri"/>
        <family val="2"/>
        <scheme val="minor"/>
      </rPr>
      <t>Yes</t>
    </r>
    <r>
      <rPr>
        <sz val="12"/>
        <color theme="1"/>
        <rFont val="Calibri"/>
        <family val="2"/>
        <scheme val="minor"/>
      </rPr>
      <t xml:space="preserve"> or</t>
    </r>
    <r>
      <rPr>
        <i/>
        <sz val="12"/>
        <color theme="1"/>
        <rFont val="Calibri"/>
        <family val="2"/>
        <scheme val="minor"/>
      </rPr>
      <t xml:space="preserve"> No</t>
    </r>
    <r>
      <rPr>
        <sz val="12"/>
        <color theme="1"/>
        <rFont val="Calibri"/>
        <family val="2"/>
        <scheme val="minor"/>
      </rPr>
      <t xml:space="preserve"> to this question.  You need to select</t>
    </r>
    <r>
      <rPr>
        <i/>
        <sz val="12"/>
        <color theme="1"/>
        <rFont val="Calibri"/>
        <family val="2"/>
        <scheme val="minor"/>
      </rPr>
      <t xml:space="preserve"> Yes</t>
    </r>
    <r>
      <rPr>
        <sz val="12"/>
        <color theme="1"/>
        <rFont val="Calibri"/>
        <family val="2"/>
        <scheme val="minor"/>
      </rPr>
      <t xml:space="preserve"> if:
1. The chain is bent over the sharp edge on the load as per the diagram on the right; or
</t>
    </r>
  </si>
  <si>
    <t>3. The chain or load binders are connected with standard grab hooks (not winged) as shown below.</t>
  </si>
  <si>
    <r>
      <rPr>
        <b/>
        <u/>
        <sz val="14"/>
        <color theme="1"/>
        <rFont val="Calibri"/>
        <family val="2"/>
        <scheme val="minor"/>
      </rPr>
      <t>Question 6: Is the load blocked forwards by a headboard, reinforced loading rack or step of drop deck trailer?</t>
    </r>
    <r>
      <rPr>
        <b/>
        <sz val="14"/>
        <color theme="1"/>
        <rFont val="Calibri"/>
        <family val="2"/>
        <scheme val="minor"/>
      </rPr>
      <t xml:space="preserve">
</t>
    </r>
    <r>
      <rPr>
        <sz val="8"/>
        <color theme="1"/>
        <rFont val="Calibri"/>
        <family val="2"/>
        <scheme val="minor"/>
      </rPr>
      <t xml:space="preserve">
</t>
    </r>
    <r>
      <rPr>
        <sz val="12"/>
        <color theme="1"/>
        <rFont val="Calibri"/>
        <family val="2"/>
        <scheme val="minor"/>
      </rPr>
      <t xml:space="preserve">Select </t>
    </r>
    <r>
      <rPr>
        <i/>
        <sz val="12"/>
        <color theme="1"/>
        <rFont val="Calibri"/>
        <family val="2"/>
        <scheme val="minor"/>
      </rPr>
      <t>Yes</t>
    </r>
    <r>
      <rPr>
        <sz val="12"/>
        <color theme="1"/>
        <rFont val="Calibri"/>
        <family val="2"/>
        <scheme val="minor"/>
      </rPr>
      <t xml:space="preserve"> if the load is blocked in a forwards direction by placing it against a rated headboard, reinforced loading rack or step of drop deck trailer.  Select </t>
    </r>
    <r>
      <rPr>
        <i/>
        <sz val="12"/>
        <color theme="1"/>
        <rFont val="Calibri"/>
        <family val="2"/>
        <scheme val="minor"/>
      </rPr>
      <t>No</t>
    </r>
    <r>
      <rPr>
        <sz val="12"/>
        <color theme="1"/>
        <rFont val="Calibri"/>
        <family val="2"/>
        <scheme val="minor"/>
      </rPr>
      <t xml:space="preserve"> if it is not against any of these.
For more information on headboards and loading racks refer to pages </t>
    </r>
    <r>
      <rPr>
        <i/>
        <sz val="12"/>
        <color theme="1"/>
        <rFont val="Calibri"/>
        <family val="2"/>
        <scheme val="minor"/>
      </rPr>
      <t>149-154</t>
    </r>
    <r>
      <rPr>
        <sz val="12"/>
        <color theme="1"/>
        <rFont val="Calibri"/>
        <family val="2"/>
        <scheme val="minor"/>
      </rPr>
      <t xml:space="preserve"> of the </t>
    </r>
    <r>
      <rPr>
        <i/>
        <sz val="12"/>
        <color theme="1"/>
        <rFont val="Calibri"/>
        <family val="2"/>
        <scheme val="minor"/>
      </rPr>
      <t>National Transport Commission Load Restraint Guide 2018</t>
    </r>
    <r>
      <rPr>
        <sz val="12"/>
        <color theme="1"/>
        <rFont val="Calibri"/>
        <family val="2"/>
        <scheme val="minor"/>
      </rPr>
      <t>.</t>
    </r>
    <r>
      <rPr>
        <sz val="8"/>
        <color theme="1"/>
        <rFont val="Calibri"/>
        <family val="2"/>
        <scheme val="minor"/>
      </rPr>
      <t xml:space="preserve">
</t>
    </r>
  </si>
  <si>
    <t>Question 6: Is the load blocked forwards by a headboard, reinforced loading rack or step of drop deck trailer?</t>
  </si>
  <si>
    <t>Is the load blocked forwards by a headboard, reinforced loading rack or step of drop deck trailer?</t>
  </si>
  <si>
    <r>
      <t xml:space="preserve">Question 7: Is sideways restraint "Direct" or "Tie-Down"?
</t>
    </r>
    <r>
      <rPr>
        <b/>
        <sz val="8"/>
        <color theme="1"/>
        <rFont val="Calibri"/>
        <family val="2"/>
        <scheme val="minor"/>
      </rPr>
      <t xml:space="preserve">
</t>
    </r>
    <r>
      <rPr>
        <sz val="12"/>
        <color theme="1"/>
        <rFont val="Calibri"/>
        <family val="2"/>
        <scheme val="minor"/>
      </rPr>
      <t xml:space="preserve">On some loads the lashings maybe positioned so that </t>
    </r>
    <r>
      <rPr>
        <i/>
        <sz val="12"/>
        <color theme="1"/>
        <rFont val="Calibri"/>
        <family val="2"/>
        <scheme val="minor"/>
      </rPr>
      <t xml:space="preserve">Direct </t>
    </r>
    <r>
      <rPr>
        <sz val="12"/>
        <color theme="1"/>
        <rFont val="Calibri"/>
        <family val="2"/>
        <scheme val="minor"/>
      </rPr>
      <t xml:space="preserve">restraint is provided both forwards and rearwards while sideways restraint is applied by </t>
    </r>
    <r>
      <rPr>
        <i/>
        <sz val="12"/>
        <color theme="1"/>
        <rFont val="Calibri"/>
        <family val="2"/>
        <scheme val="minor"/>
      </rPr>
      <t>Tie-Down</t>
    </r>
    <r>
      <rPr>
        <sz val="12"/>
        <color theme="1"/>
        <rFont val="Calibri"/>
        <family val="2"/>
        <scheme val="minor"/>
      </rPr>
      <t xml:space="preserve"> restraint only, that is, the lashings do not pull back on the load to prevent sideways movement it is only clamped in this direction.  For example:
1.  In the diagram on the left hand side below the lashings have been looped around a suitable part of the load.  These lashings will pull back on the load to prevent forwards and rearwards movement but rely on friction and clamping force to prevent sideways movement.
2.  Loads such as coils, rolls, reels or pipes loaded with the bore across the trailer and the lashings through the bore such as in the diagram below on the right hand side.  Likewise the lashings will pull back on the load on prevent forwards and rearwards movement but rely only on friction and clamping force to prevent sideways movement.</t>
    </r>
  </si>
  <si>
    <r>
      <rPr>
        <sz val="12"/>
        <color theme="1"/>
        <rFont val="Calibri"/>
        <family val="2"/>
        <scheme val="minor"/>
      </rPr>
      <t xml:space="preserve">You need to select </t>
    </r>
    <r>
      <rPr>
        <i/>
        <sz val="12"/>
        <color theme="1"/>
        <rFont val="Calibri"/>
        <family val="2"/>
        <scheme val="minor"/>
      </rPr>
      <t>Tie-Down</t>
    </r>
    <r>
      <rPr>
        <sz val="12"/>
        <color theme="1"/>
        <rFont val="Calibri"/>
        <family val="2"/>
        <scheme val="minor"/>
      </rPr>
      <t xml:space="preserve"> if the lashings do </t>
    </r>
    <r>
      <rPr>
        <b/>
        <u/>
        <sz val="12"/>
        <color theme="1"/>
        <rFont val="Calibri"/>
        <family val="2"/>
        <scheme val="minor"/>
      </rPr>
      <t>not</t>
    </r>
    <r>
      <rPr>
        <sz val="12"/>
        <color theme="1"/>
        <rFont val="Calibri"/>
        <family val="2"/>
        <scheme val="minor"/>
      </rPr>
      <t xml:space="preserve"> pull back on the load to prevent sideways movement</t>
    </r>
    <r>
      <rPr>
        <sz val="11"/>
        <color theme="1"/>
        <rFont val="Calibri"/>
        <family val="2"/>
        <scheme val="minor"/>
      </rPr>
      <t>.</t>
    </r>
  </si>
  <si>
    <t>Question 8: How are the lashings tensioned?</t>
  </si>
  <si>
    <r>
      <t xml:space="preserve">Question 8: How are the lashings tensioned?
</t>
    </r>
    <r>
      <rPr>
        <sz val="12"/>
        <color theme="1"/>
        <rFont val="Calibri"/>
        <family val="2"/>
        <scheme val="minor"/>
      </rPr>
      <t xml:space="preserve">
If you selected</t>
    </r>
    <r>
      <rPr>
        <i/>
        <sz val="12"/>
        <color theme="1"/>
        <rFont val="Calibri"/>
        <family val="2"/>
        <scheme val="minor"/>
      </rPr>
      <t xml:space="preserve"> Tie-Down</t>
    </r>
    <r>
      <rPr>
        <sz val="12"/>
        <color theme="1"/>
        <rFont val="Calibri"/>
        <family val="2"/>
        <scheme val="minor"/>
      </rPr>
      <t xml:space="preserve"> restraint for sideways in </t>
    </r>
    <r>
      <rPr>
        <i/>
        <sz val="12"/>
        <color theme="1"/>
        <rFont val="Calibri"/>
        <family val="2"/>
        <scheme val="minor"/>
      </rPr>
      <t>Question 7</t>
    </r>
    <r>
      <rPr>
        <sz val="12"/>
        <color theme="1"/>
        <rFont val="Calibri"/>
        <family val="2"/>
        <scheme val="minor"/>
      </rPr>
      <t xml:space="preserve"> you will be asked to select the type of load binder (tensioner) used.  The calculator will asks you to chose between different load binders depending on the type of lashing chosen.
</t>
    </r>
    <r>
      <rPr>
        <u/>
        <sz val="12"/>
        <color theme="1"/>
        <rFont val="Calibri"/>
        <family val="2"/>
        <scheme val="minor"/>
      </rPr>
      <t xml:space="preserve">Webbing Straps
</t>
    </r>
    <r>
      <rPr>
        <sz val="12"/>
        <color theme="1"/>
        <rFont val="Calibri"/>
        <family val="2"/>
        <scheme val="minor"/>
      </rPr>
      <t xml:space="preserve">If webbing straps are chosen depending on the size you will have the choice between a </t>
    </r>
    <r>
      <rPr>
        <i/>
        <sz val="12"/>
        <color theme="1"/>
        <rFont val="Calibri"/>
        <family val="2"/>
        <scheme val="minor"/>
      </rPr>
      <t>Push-Up Hand Ratchet</t>
    </r>
    <r>
      <rPr>
        <sz val="12"/>
        <color theme="1"/>
        <rFont val="Calibri"/>
        <family val="2"/>
        <scheme val="minor"/>
      </rPr>
      <t xml:space="preserve"> or a </t>
    </r>
    <r>
      <rPr>
        <i/>
        <sz val="12"/>
        <color theme="1"/>
        <rFont val="Calibri"/>
        <family val="2"/>
        <scheme val="minor"/>
      </rPr>
      <t>Pull-Down Hand Ratchet</t>
    </r>
    <r>
      <rPr>
        <sz val="12"/>
        <color theme="1"/>
        <rFont val="Calibri"/>
        <family val="2"/>
        <scheme val="minor"/>
      </rPr>
      <t xml:space="preserve">.  A push-up hand ratchet typically only achieves an average pre-tension of 300kgf.  A pull-down hand ratchet produces a much higher average pre-tension force of 600kgf.  
</t>
    </r>
    <r>
      <rPr>
        <b/>
        <sz val="16"/>
        <color rgb="FFFF0000"/>
        <rFont val="Wingdings 2"/>
        <family val="1"/>
        <charset val="2"/>
      </rPr>
      <t>Ó</t>
    </r>
    <r>
      <rPr>
        <b/>
        <sz val="12"/>
        <color rgb="FFFF0000"/>
        <rFont val="Calibri"/>
        <family val="2"/>
        <scheme val="minor"/>
      </rPr>
      <t xml:space="preserve">  Under-Tray Winches are not suitable for this method of restraint.</t>
    </r>
    <r>
      <rPr>
        <sz val="12"/>
        <color theme="1"/>
        <rFont val="Calibri"/>
        <family val="2"/>
        <scheme val="minor"/>
      </rPr>
      <t xml:space="preserve">
For more information on tensioning webbing straps refer to page </t>
    </r>
    <r>
      <rPr>
        <i/>
        <sz val="12"/>
        <color theme="1"/>
        <rFont val="Calibri"/>
        <family val="2"/>
        <scheme val="minor"/>
      </rPr>
      <t>169</t>
    </r>
    <r>
      <rPr>
        <sz val="12"/>
        <color theme="1"/>
        <rFont val="Calibri"/>
        <family val="2"/>
        <scheme val="minor"/>
      </rPr>
      <t xml:space="preserve"> of the </t>
    </r>
    <r>
      <rPr>
        <i/>
        <sz val="12"/>
        <color theme="1"/>
        <rFont val="Calibri"/>
        <family val="2"/>
        <scheme val="minor"/>
      </rPr>
      <t>National Transport Commission Load Restraint Guide 2018.</t>
    </r>
  </si>
  <si>
    <r>
      <rPr>
        <u/>
        <sz val="12"/>
        <color theme="1"/>
        <rFont val="Calibri"/>
        <family val="2"/>
        <scheme val="minor"/>
      </rPr>
      <t>Transport Chain</t>
    </r>
    <r>
      <rPr>
        <sz val="12"/>
        <color theme="1"/>
        <rFont val="Calibri"/>
        <family val="2"/>
        <scheme val="minor"/>
      </rPr>
      <t xml:space="preserve">
If transport chain is chosen depending on the size you will have the choice between an </t>
    </r>
    <r>
      <rPr>
        <i/>
        <sz val="12"/>
        <color theme="1"/>
        <rFont val="Calibri"/>
        <family val="2"/>
        <scheme val="minor"/>
      </rPr>
      <t>Over Centre Lever Binder - "Dog"</t>
    </r>
    <r>
      <rPr>
        <sz val="12"/>
        <color theme="1"/>
        <rFont val="Calibri"/>
        <family val="2"/>
        <scheme val="minor"/>
      </rPr>
      <t xml:space="preserve">, a </t>
    </r>
    <r>
      <rPr>
        <i/>
        <sz val="12"/>
        <color theme="1"/>
        <rFont val="Calibri"/>
        <family val="2"/>
        <scheme val="minor"/>
      </rPr>
      <t>Ratchet Binder</t>
    </r>
    <r>
      <rPr>
        <sz val="12"/>
        <color theme="1"/>
        <rFont val="Calibri"/>
        <family val="2"/>
        <scheme val="minor"/>
      </rPr>
      <t xml:space="preserve"> or a </t>
    </r>
    <r>
      <rPr>
        <i/>
        <sz val="12"/>
        <color theme="1"/>
        <rFont val="Calibri"/>
        <family val="2"/>
        <scheme val="minor"/>
      </rPr>
      <t>Turnbuckle Ratchet</t>
    </r>
    <r>
      <rPr>
        <sz val="12"/>
        <color theme="1"/>
        <rFont val="Calibri"/>
        <family val="2"/>
        <scheme val="minor"/>
      </rPr>
      <t xml:space="preserve">.  The over centre lever binders and ratchet binders typically only achieve an average pre-tension of 750kgf.  The turnbuckle ratchets produce a higher average pre-tension force of 1000kgf, and, therefore if used may reduce the required number of lashings.  
</t>
    </r>
    <r>
      <rPr>
        <sz val="8"/>
        <color theme="1"/>
        <rFont val="Calibri"/>
        <family val="2"/>
        <scheme val="minor"/>
      </rPr>
      <t xml:space="preserve">
</t>
    </r>
    <r>
      <rPr>
        <sz val="16"/>
        <color rgb="FFFF0000"/>
        <rFont val="Wingdings 2"/>
        <family val="1"/>
        <charset val="2"/>
      </rPr>
      <t>Ó</t>
    </r>
    <r>
      <rPr>
        <sz val="12"/>
        <color rgb="FFFF0000"/>
        <rFont val="Calibri"/>
        <family val="2"/>
        <scheme val="minor"/>
      </rPr>
      <t xml:space="preserve"> </t>
    </r>
    <r>
      <rPr>
        <b/>
        <sz val="12"/>
        <color rgb="FFFF0000"/>
        <rFont val="Calibri"/>
        <family val="2"/>
        <scheme val="minor"/>
      </rPr>
      <t xml:space="preserve">Over Centre Lever Binders - "Dogs" have been the cause of many injuries in the transport industry and are </t>
    </r>
    <r>
      <rPr>
        <b/>
        <u/>
        <sz val="12"/>
        <color rgb="FFFF0000"/>
        <rFont val="Calibri"/>
        <family val="2"/>
        <scheme val="minor"/>
      </rPr>
      <t>strongly discouraged</t>
    </r>
    <r>
      <rPr>
        <b/>
        <sz val="12"/>
        <color rgb="FFFF0000"/>
        <rFont val="Calibri"/>
        <family val="2"/>
        <scheme val="minor"/>
      </rPr>
      <t xml:space="preserve">.  Some companies have even banned their use for this reason.  They are only provided in this calculator for the purposes of completeness as they are still used in the transport industry.  </t>
    </r>
    <r>
      <rPr>
        <sz val="8"/>
        <color theme="1"/>
        <rFont val="Calibri"/>
        <family val="2"/>
        <scheme val="minor"/>
      </rPr>
      <t xml:space="preserve">
</t>
    </r>
    <r>
      <rPr>
        <sz val="12"/>
        <color theme="1"/>
        <rFont val="Calibri"/>
        <family val="2"/>
        <scheme val="minor"/>
      </rPr>
      <t xml:space="preserve">For more information on tensioning transport chains refer to page </t>
    </r>
    <r>
      <rPr>
        <i/>
        <sz val="12"/>
        <color theme="1"/>
        <rFont val="Calibri"/>
        <family val="2"/>
        <scheme val="minor"/>
      </rPr>
      <t>174-175</t>
    </r>
    <r>
      <rPr>
        <sz val="12"/>
        <color theme="1"/>
        <rFont val="Calibri"/>
        <family val="2"/>
        <scheme val="minor"/>
      </rPr>
      <t xml:space="preserve"> of the </t>
    </r>
    <r>
      <rPr>
        <i/>
        <sz val="12"/>
        <color theme="1"/>
        <rFont val="Calibri"/>
        <family val="2"/>
        <scheme val="minor"/>
      </rPr>
      <t>National Transport Commission Load Restraint Guide 2018.</t>
    </r>
  </si>
  <si>
    <r>
      <rPr>
        <u/>
        <sz val="12"/>
        <color theme="1"/>
        <rFont val="Calibri"/>
        <family val="2"/>
        <scheme val="minor"/>
      </rPr>
      <t>Transport Chain</t>
    </r>
    <r>
      <rPr>
        <sz val="12"/>
        <color theme="1"/>
        <rFont val="Calibri"/>
        <family val="2"/>
        <scheme val="minor"/>
      </rPr>
      <t xml:space="preserve">
If transport chain was selected depending on the size you will have the choice between an </t>
    </r>
    <r>
      <rPr>
        <i/>
        <sz val="12"/>
        <color theme="1"/>
        <rFont val="Calibri"/>
        <family val="2"/>
        <scheme val="minor"/>
      </rPr>
      <t>Over Centre Lever Binder - "Dog"</t>
    </r>
    <r>
      <rPr>
        <sz val="12"/>
        <color theme="1"/>
        <rFont val="Calibri"/>
        <family val="2"/>
        <scheme val="minor"/>
      </rPr>
      <t xml:space="preserve">, a </t>
    </r>
    <r>
      <rPr>
        <i/>
        <sz val="12"/>
        <color theme="1"/>
        <rFont val="Calibri"/>
        <family val="2"/>
        <scheme val="minor"/>
      </rPr>
      <t>Ratchet Binder</t>
    </r>
    <r>
      <rPr>
        <sz val="12"/>
        <color theme="1"/>
        <rFont val="Calibri"/>
        <family val="2"/>
        <scheme val="minor"/>
      </rPr>
      <t xml:space="preserve"> or a </t>
    </r>
    <r>
      <rPr>
        <i/>
        <sz val="12"/>
        <color theme="1"/>
        <rFont val="Calibri"/>
        <family val="2"/>
        <scheme val="minor"/>
      </rPr>
      <t>Turnbuckle Ratchet</t>
    </r>
    <r>
      <rPr>
        <sz val="12"/>
        <color theme="1"/>
        <rFont val="Calibri"/>
        <family val="2"/>
        <scheme val="minor"/>
      </rPr>
      <t xml:space="preserve">.  The over centre lever binders and ratchet binders typically only achieve an average pre-tension of 750kgf.  The turnbuckle ratchets produce a higher average pre-tension force of 1000kgf, and, therefore if used may reduce the required number of lashings.  
</t>
    </r>
    <r>
      <rPr>
        <sz val="8"/>
        <color theme="1"/>
        <rFont val="Calibri"/>
        <family val="2"/>
        <scheme val="minor"/>
      </rPr>
      <t xml:space="preserve">
</t>
    </r>
    <r>
      <rPr>
        <b/>
        <sz val="16"/>
        <color rgb="FFFF0000"/>
        <rFont val="Wingdings 2"/>
        <family val="1"/>
        <charset val="2"/>
      </rPr>
      <t>Ó</t>
    </r>
    <r>
      <rPr>
        <b/>
        <sz val="12"/>
        <color rgb="FFFF0000"/>
        <rFont val="Calibri"/>
        <family val="2"/>
        <scheme val="minor"/>
      </rPr>
      <t xml:space="preserve"> Over Centre Lever Binders - "Dogs" have been the cause of many injuries in the transport industry and are </t>
    </r>
    <r>
      <rPr>
        <b/>
        <u/>
        <sz val="12"/>
        <color rgb="FFFF0000"/>
        <rFont val="Calibri"/>
        <family val="2"/>
        <scheme val="minor"/>
      </rPr>
      <t>strongly discouraged</t>
    </r>
    <r>
      <rPr>
        <b/>
        <sz val="12"/>
        <color rgb="FFFF0000"/>
        <rFont val="Calibri"/>
        <family val="2"/>
        <scheme val="minor"/>
      </rPr>
      <t xml:space="preserve">.  Some companies have even banned their use for this reason.  They are only provided in this calculator for the purposes of completeness as they are still used in the transport industry.  </t>
    </r>
    <r>
      <rPr>
        <sz val="12"/>
        <color rgb="FFFF0000"/>
        <rFont val="Calibri"/>
        <family val="2"/>
        <scheme val="minor"/>
      </rPr>
      <t xml:space="preserve">
</t>
    </r>
    <r>
      <rPr>
        <sz val="8"/>
        <color theme="1"/>
        <rFont val="Calibri"/>
        <family val="2"/>
        <scheme val="minor"/>
      </rPr>
      <t xml:space="preserve">
</t>
    </r>
    <r>
      <rPr>
        <sz val="12"/>
        <color theme="1"/>
        <rFont val="Calibri"/>
        <family val="2"/>
        <scheme val="minor"/>
      </rPr>
      <t xml:space="preserve">For more information on tensioning transport chains refer to page </t>
    </r>
    <r>
      <rPr>
        <i/>
        <sz val="12"/>
        <color theme="1"/>
        <rFont val="Calibri"/>
        <family val="2"/>
        <scheme val="minor"/>
      </rPr>
      <t>174-175</t>
    </r>
    <r>
      <rPr>
        <sz val="12"/>
        <color theme="1"/>
        <rFont val="Calibri"/>
        <family val="2"/>
        <scheme val="minor"/>
      </rPr>
      <t xml:space="preserve"> of the </t>
    </r>
    <r>
      <rPr>
        <i/>
        <sz val="12"/>
        <color theme="1"/>
        <rFont val="Calibri"/>
        <family val="2"/>
        <scheme val="minor"/>
      </rPr>
      <t>National Transport Commission Load Restraint Guide 2018.</t>
    </r>
  </si>
  <si>
    <r>
      <t xml:space="preserve">Question 4: What is the friction?
</t>
    </r>
    <r>
      <rPr>
        <sz val="8"/>
        <color theme="1"/>
        <rFont val="Calibri"/>
        <family val="2"/>
        <scheme val="minor"/>
      </rPr>
      <t xml:space="preserve">
</t>
    </r>
    <r>
      <rPr>
        <sz val="12"/>
        <color theme="1"/>
        <rFont val="Calibri"/>
        <family val="2"/>
        <scheme val="minor"/>
      </rPr>
      <t xml:space="preserve">Tie-down restraint relies on friction to prevent the load from moving.  You need to select the friction surface on which the load will slid from the drop down list.  As per the </t>
    </r>
    <r>
      <rPr>
        <i/>
        <sz val="12"/>
        <color theme="1"/>
        <rFont val="Calibri"/>
        <family val="2"/>
        <scheme val="minor"/>
      </rPr>
      <t>National Transport Commission Load Restraint Guide 2018</t>
    </r>
    <r>
      <rPr>
        <sz val="12"/>
        <color theme="1"/>
        <rFont val="Calibri"/>
        <family val="2"/>
        <scheme val="minor"/>
      </rPr>
      <t xml:space="preserve"> friction surfaces are broken up into </t>
    </r>
    <r>
      <rPr>
        <i/>
        <sz val="12"/>
        <color theme="1"/>
        <rFont val="Calibri"/>
        <family val="2"/>
        <scheme val="minor"/>
      </rPr>
      <t>High, Medium, Low</t>
    </r>
    <r>
      <rPr>
        <sz val="12"/>
        <color theme="1"/>
        <rFont val="Calibri"/>
        <family val="2"/>
        <scheme val="minor"/>
      </rPr>
      <t xml:space="preserve"> and </t>
    </r>
    <r>
      <rPr>
        <i/>
        <sz val="12"/>
        <color theme="1"/>
        <rFont val="Calibri"/>
        <family val="2"/>
        <scheme val="minor"/>
      </rPr>
      <t>Very Low</t>
    </r>
    <r>
      <rPr>
        <sz val="12"/>
        <color theme="1"/>
        <rFont val="Calibri"/>
        <family val="2"/>
        <scheme val="minor"/>
      </rPr>
      <t xml:space="preserve"> friction.  The higher the friction the move effective the lashings and the less lashings will be required.  You should always aim to have a </t>
    </r>
    <r>
      <rPr>
        <i/>
        <sz val="12"/>
        <color theme="1"/>
        <rFont val="Calibri"/>
        <family val="2"/>
        <scheme val="minor"/>
      </rPr>
      <t>High</t>
    </r>
    <r>
      <rPr>
        <sz val="12"/>
        <color theme="1"/>
        <rFont val="Calibri"/>
        <family val="2"/>
        <scheme val="minor"/>
      </rPr>
      <t xml:space="preserve"> or </t>
    </r>
    <r>
      <rPr>
        <i/>
        <sz val="12"/>
        <color theme="1"/>
        <rFont val="Calibri"/>
        <family val="2"/>
        <scheme val="minor"/>
      </rPr>
      <t>Medium</t>
    </r>
    <r>
      <rPr>
        <sz val="12"/>
        <color theme="1"/>
        <rFont val="Calibri"/>
        <family val="2"/>
        <scheme val="minor"/>
      </rPr>
      <t xml:space="preserve"> friction.  A list of the available friction surfaces can be found in the table below.</t>
    </r>
  </si>
  <si>
    <r>
      <rPr>
        <b/>
        <u/>
        <sz val="14"/>
        <color theme="1"/>
        <rFont val="Calibri"/>
        <family val="2"/>
        <scheme val="minor"/>
      </rPr>
      <t xml:space="preserve">Question 9: What is the friction? or What is the friction in the forwards / rearwards direction?
</t>
    </r>
    <r>
      <rPr>
        <sz val="8"/>
        <color theme="1"/>
        <rFont val="Calibri"/>
        <family val="2"/>
        <scheme val="minor"/>
      </rPr>
      <t xml:space="preserve">
</t>
    </r>
    <r>
      <rPr>
        <sz val="12"/>
        <color theme="1"/>
        <rFont val="Calibri"/>
        <family val="2"/>
        <scheme val="minor"/>
      </rPr>
      <t xml:space="preserve">You need to select the friction surface on which the load will slid.  If you selected </t>
    </r>
    <r>
      <rPr>
        <i/>
        <sz val="12"/>
        <color theme="1"/>
        <rFont val="Calibri"/>
        <family val="2"/>
        <scheme val="minor"/>
      </rPr>
      <t>Tie-Down</t>
    </r>
    <r>
      <rPr>
        <sz val="12"/>
        <color theme="1"/>
        <rFont val="Calibri"/>
        <family val="2"/>
        <scheme val="minor"/>
      </rPr>
      <t xml:space="preserve"> for the sideways restraint in </t>
    </r>
    <r>
      <rPr>
        <i/>
        <sz val="12"/>
        <color theme="1"/>
        <rFont val="Calibri"/>
        <family val="2"/>
        <scheme val="minor"/>
      </rPr>
      <t>Question 7</t>
    </r>
    <r>
      <rPr>
        <sz val="12"/>
        <color theme="1"/>
        <rFont val="Calibri"/>
        <family val="2"/>
        <scheme val="minor"/>
      </rPr>
      <t xml:space="preserve"> this will be the friction in the forwards and rearwards direction only.  As per the </t>
    </r>
    <r>
      <rPr>
        <i/>
        <sz val="12"/>
        <color theme="1"/>
        <rFont val="Calibri"/>
        <family val="2"/>
        <scheme val="minor"/>
      </rPr>
      <t>National Transport Commission Load Restraint Guide 2018</t>
    </r>
    <r>
      <rPr>
        <sz val="12"/>
        <color theme="1"/>
        <rFont val="Calibri"/>
        <family val="2"/>
        <scheme val="minor"/>
      </rPr>
      <t xml:space="preserve"> friction surfaces are broken up into </t>
    </r>
    <r>
      <rPr>
        <i/>
        <sz val="12"/>
        <color theme="1"/>
        <rFont val="Calibri"/>
        <family val="2"/>
        <scheme val="minor"/>
      </rPr>
      <t>High</t>
    </r>
    <r>
      <rPr>
        <sz val="12"/>
        <color theme="1"/>
        <rFont val="Calibri"/>
        <family val="2"/>
        <scheme val="minor"/>
      </rPr>
      <t xml:space="preserve">, </t>
    </r>
    <r>
      <rPr>
        <i/>
        <sz val="12"/>
        <color theme="1"/>
        <rFont val="Calibri"/>
        <family val="2"/>
        <scheme val="minor"/>
      </rPr>
      <t>Medium</t>
    </r>
    <r>
      <rPr>
        <sz val="12"/>
        <color theme="1"/>
        <rFont val="Calibri"/>
        <family val="2"/>
        <scheme val="minor"/>
      </rPr>
      <t xml:space="preserve">, </t>
    </r>
    <r>
      <rPr>
        <i/>
        <sz val="12"/>
        <color theme="1"/>
        <rFont val="Calibri"/>
        <family val="2"/>
        <scheme val="minor"/>
      </rPr>
      <t>Low</t>
    </r>
    <r>
      <rPr>
        <sz val="12"/>
        <color theme="1"/>
        <rFont val="Calibri"/>
        <family val="2"/>
        <scheme val="minor"/>
      </rPr>
      <t xml:space="preserve"> and </t>
    </r>
    <r>
      <rPr>
        <i/>
        <sz val="12"/>
        <color theme="1"/>
        <rFont val="Calibri"/>
        <family val="2"/>
        <scheme val="minor"/>
      </rPr>
      <t>Very Low</t>
    </r>
    <r>
      <rPr>
        <sz val="12"/>
        <color theme="1"/>
        <rFont val="Calibri"/>
        <family val="2"/>
        <scheme val="minor"/>
      </rPr>
      <t xml:space="preserve"> friction.  You should always aim to have a </t>
    </r>
    <r>
      <rPr>
        <i/>
        <sz val="12"/>
        <color theme="1"/>
        <rFont val="Calibri"/>
        <family val="2"/>
        <scheme val="minor"/>
      </rPr>
      <t>High</t>
    </r>
    <r>
      <rPr>
        <sz val="12"/>
        <color theme="1"/>
        <rFont val="Calibri"/>
        <family val="2"/>
        <scheme val="minor"/>
      </rPr>
      <t xml:space="preserve"> or </t>
    </r>
    <r>
      <rPr>
        <i/>
        <sz val="12"/>
        <color theme="1"/>
        <rFont val="Calibri"/>
        <family val="2"/>
        <scheme val="minor"/>
      </rPr>
      <t>Medium</t>
    </r>
    <r>
      <rPr>
        <sz val="12"/>
        <color theme="1"/>
        <rFont val="Calibri"/>
        <family val="2"/>
        <scheme val="minor"/>
      </rPr>
      <t xml:space="preserve"> friction where possible.
For loads that can roll, for example, coils, rolls, reels, pipes or loads with wheels such as vehicles or mobile equipment you need to select </t>
    </r>
    <r>
      <rPr>
        <i/>
        <sz val="12"/>
        <color theme="1"/>
        <rFont val="Calibri"/>
        <family val="2"/>
        <scheme val="minor"/>
      </rPr>
      <t>No Friction - load can roll</t>
    </r>
    <r>
      <rPr>
        <sz val="12"/>
        <color theme="1"/>
        <rFont val="Calibri"/>
        <family val="2"/>
        <scheme val="minor"/>
      </rPr>
      <t xml:space="preserve">.
A list of the friction surfaces can be found in the table below.
</t>
    </r>
  </si>
  <si>
    <r>
      <t xml:space="preserve">The load may have multiple friction points, hence, when selecting the friction surface to use you will need to chose the surface with the lowest friction point with the most mass above it.  Consider the load on the right we have </t>
    </r>
    <r>
      <rPr>
        <i/>
        <sz val="12"/>
        <color theme="1"/>
        <rFont val="Calibri"/>
        <family val="2"/>
        <scheme val="minor"/>
      </rPr>
      <t xml:space="preserve">Smooth Concrete on Timber </t>
    </r>
    <r>
      <rPr>
        <sz val="12"/>
        <color theme="1"/>
        <rFont val="Calibri"/>
        <family val="2"/>
        <scheme val="minor"/>
      </rPr>
      <t xml:space="preserve">(friction between the concrete blocks and timber dunnage) and </t>
    </r>
    <r>
      <rPr>
        <i/>
        <sz val="12"/>
        <color theme="1"/>
        <rFont val="Calibri"/>
        <family val="2"/>
        <scheme val="minor"/>
      </rPr>
      <t>Smooth Steel on Timber</t>
    </r>
    <r>
      <rPr>
        <sz val="12"/>
        <color theme="1"/>
        <rFont val="Calibri"/>
        <family val="2"/>
        <scheme val="minor"/>
      </rPr>
      <t xml:space="preserve"> (friction between the steel trailer deck and timber dunnage).  In this case, the lowest friction point with the most mass above it would be </t>
    </r>
    <r>
      <rPr>
        <i/>
        <sz val="12"/>
        <color theme="1"/>
        <rFont val="Calibri"/>
        <family val="2"/>
        <scheme val="minor"/>
      </rPr>
      <t>Smooth Steel on Timber</t>
    </r>
    <r>
      <rPr>
        <sz val="12"/>
        <color theme="1"/>
        <rFont val="Calibri"/>
        <family val="2"/>
        <scheme val="minor"/>
      </rPr>
      <t>, that is, dunnage can slide on trailer deck.</t>
    </r>
    <r>
      <rPr>
        <sz val="8"/>
        <color theme="1"/>
        <rFont val="Calibri"/>
        <family val="2"/>
        <scheme val="minor"/>
      </rPr>
      <t xml:space="preserve">
</t>
    </r>
    <r>
      <rPr>
        <sz val="12"/>
        <color theme="1"/>
        <rFont val="Calibri"/>
        <family val="2"/>
        <scheme val="minor"/>
      </rPr>
      <t xml:space="preserve">However, if the timber dunnage was fixed, for example, in a frame so that it cannot slide the friction surface would be </t>
    </r>
    <r>
      <rPr>
        <i/>
        <sz val="12"/>
        <color theme="1"/>
        <rFont val="Calibri"/>
        <family val="2"/>
        <scheme val="minor"/>
      </rPr>
      <t>Smooth Concrete on Timber</t>
    </r>
    <r>
      <rPr>
        <sz val="12"/>
        <color theme="1"/>
        <rFont val="Calibri"/>
        <family val="2"/>
        <scheme val="minor"/>
      </rPr>
      <t xml:space="preserve">.  In both these cases the difference will be minimal as both are considered </t>
    </r>
    <r>
      <rPr>
        <i/>
        <sz val="12"/>
        <color theme="1"/>
        <rFont val="Calibri"/>
        <family val="2"/>
        <scheme val="minor"/>
      </rPr>
      <t>Medium</t>
    </r>
    <r>
      <rPr>
        <sz val="12"/>
        <color theme="1"/>
        <rFont val="Calibri"/>
        <family val="2"/>
        <scheme val="minor"/>
      </rPr>
      <t xml:space="preserve"> friction.
</t>
    </r>
    <r>
      <rPr>
        <sz val="8"/>
        <color theme="1"/>
        <rFont val="Calibri"/>
        <family val="2"/>
        <scheme val="minor"/>
      </rPr>
      <t xml:space="preserve">
</t>
    </r>
    <r>
      <rPr>
        <sz val="12"/>
        <color theme="1"/>
        <rFont val="Calibri"/>
        <family val="2"/>
        <scheme val="minor"/>
      </rPr>
      <t xml:space="preserve">However, if the dunnage was free to slid but carpet was placed between the concrete and timber the friction surface would be </t>
    </r>
    <r>
      <rPr>
        <i/>
        <sz val="12"/>
        <color theme="1"/>
        <rFont val="Calibri"/>
        <family val="2"/>
        <scheme val="minor"/>
      </rPr>
      <t xml:space="preserve">Concrete on Carpet </t>
    </r>
    <r>
      <rPr>
        <sz val="12"/>
        <color theme="1"/>
        <rFont val="Calibri"/>
        <family val="2"/>
        <scheme val="minor"/>
      </rPr>
      <t xml:space="preserve">as this is considered </t>
    </r>
    <r>
      <rPr>
        <i/>
        <sz val="12"/>
        <color theme="1"/>
        <rFont val="Calibri"/>
        <family val="2"/>
        <scheme val="minor"/>
      </rPr>
      <t>Very Low</t>
    </r>
    <r>
      <rPr>
        <sz val="12"/>
        <color theme="1"/>
        <rFont val="Calibri"/>
        <family val="2"/>
        <scheme val="minor"/>
      </rPr>
      <t xml:space="preserve"> friction.</t>
    </r>
  </si>
  <si>
    <r>
      <rPr>
        <sz val="12"/>
        <color theme="1"/>
        <rFont val="Calibri"/>
        <family val="2"/>
        <scheme val="minor"/>
      </rPr>
      <t xml:space="preserve">The load may have multiple friction points, hence, when selecting the friction surface to use you will need to select the surface with the lowest friction point with the most mass above it.  If you consider the load on the right we have </t>
    </r>
    <r>
      <rPr>
        <i/>
        <sz val="12"/>
        <color theme="1"/>
        <rFont val="Calibri"/>
        <family val="2"/>
        <scheme val="minor"/>
      </rPr>
      <t>Smooth Concrete on Timber</t>
    </r>
    <r>
      <rPr>
        <sz val="12"/>
        <color theme="1"/>
        <rFont val="Calibri"/>
        <family val="2"/>
        <scheme val="minor"/>
      </rPr>
      <t xml:space="preserve"> (friction between the concrete blocks and timber dunnage) and </t>
    </r>
    <r>
      <rPr>
        <i/>
        <sz val="12"/>
        <color theme="1"/>
        <rFont val="Calibri"/>
        <family val="2"/>
        <scheme val="minor"/>
      </rPr>
      <t>Smooth Steel on Timber</t>
    </r>
    <r>
      <rPr>
        <sz val="12"/>
        <color theme="1"/>
        <rFont val="Calibri"/>
        <family val="2"/>
        <scheme val="minor"/>
      </rPr>
      <t xml:space="preserve"> (friction between the steel trailer deck and timber dunnage).  In this case, the lowest friction point with the most mass above it would be </t>
    </r>
    <r>
      <rPr>
        <i/>
        <sz val="12"/>
        <color theme="1"/>
        <rFont val="Calibri"/>
        <family val="2"/>
        <scheme val="minor"/>
      </rPr>
      <t>Smooth Steel on Timber</t>
    </r>
    <r>
      <rPr>
        <sz val="12"/>
        <color theme="1"/>
        <rFont val="Calibri"/>
        <family val="2"/>
        <scheme val="minor"/>
      </rPr>
      <t>, that is, dunnage can slide on trailer deck.</t>
    </r>
    <r>
      <rPr>
        <sz val="11"/>
        <color theme="1"/>
        <rFont val="Calibri"/>
        <family val="2"/>
        <scheme val="minor"/>
      </rPr>
      <t xml:space="preserve">
</t>
    </r>
    <r>
      <rPr>
        <sz val="12"/>
        <color theme="1"/>
        <rFont val="Calibri"/>
        <family val="2"/>
        <scheme val="minor"/>
      </rPr>
      <t xml:space="preserve">However, if the timber dunnage was fixed, for example, in a frame so that it cannot slide the friction surface would be </t>
    </r>
    <r>
      <rPr>
        <i/>
        <sz val="12"/>
        <color theme="1"/>
        <rFont val="Calibri"/>
        <family val="2"/>
        <scheme val="minor"/>
      </rPr>
      <t xml:space="preserve">Smooth Concrete on Timber. </t>
    </r>
    <r>
      <rPr>
        <sz val="12"/>
        <color theme="1"/>
        <rFont val="Calibri"/>
        <family val="2"/>
        <scheme val="minor"/>
      </rPr>
      <t xml:space="preserve"> In both these cases the difference will be minimal as both are considered </t>
    </r>
    <r>
      <rPr>
        <i/>
        <sz val="12"/>
        <color theme="1"/>
        <rFont val="Calibri"/>
        <family val="2"/>
        <scheme val="minor"/>
      </rPr>
      <t>Medium</t>
    </r>
    <r>
      <rPr>
        <sz val="12"/>
        <color theme="1"/>
        <rFont val="Calibri"/>
        <family val="2"/>
        <scheme val="minor"/>
      </rPr>
      <t xml:space="preserve"> friction.</t>
    </r>
    <r>
      <rPr>
        <sz val="11"/>
        <color theme="1"/>
        <rFont val="Calibri"/>
        <family val="2"/>
        <scheme val="minor"/>
      </rPr>
      <t xml:space="preserve">
</t>
    </r>
    <r>
      <rPr>
        <sz val="12"/>
        <color theme="1"/>
        <rFont val="Calibri"/>
        <family val="2"/>
        <scheme val="minor"/>
      </rPr>
      <t xml:space="preserve">However, if the dunnage is free to slid but carpet was placed between the concrete and timber the friction surface would be </t>
    </r>
    <r>
      <rPr>
        <i/>
        <sz val="12"/>
        <color theme="1"/>
        <rFont val="Calibri"/>
        <family val="2"/>
        <scheme val="minor"/>
      </rPr>
      <t>Concrete on Carpet</t>
    </r>
    <r>
      <rPr>
        <sz val="12"/>
        <color theme="1"/>
        <rFont val="Calibri"/>
        <family val="2"/>
        <scheme val="minor"/>
      </rPr>
      <t xml:space="preserve"> as this is considered </t>
    </r>
    <r>
      <rPr>
        <i/>
        <sz val="12"/>
        <color theme="1"/>
        <rFont val="Calibri"/>
        <family val="2"/>
        <scheme val="minor"/>
      </rPr>
      <t>Very Low</t>
    </r>
    <r>
      <rPr>
        <sz val="12"/>
        <color theme="1"/>
        <rFont val="Calibri"/>
        <family val="2"/>
        <scheme val="minor"/>
      </rPr>
      <t xml:space="preserve"> friction.</t>
    </r>
  </si>
  <si>
    <r>
      <t xml:space="preserve">This calculator has been designed to recommend alternatives where the load does not comply with the legal requirements.  If the load is </t>
    </r>
    <r>
      <rPr>
        <i/>
        <sz val="11"/>
        <color theme="1"/>
        <rFont val="Calibri"/>
        <family val="2"/>
        <scheme val="minor"/>
      </rPr>
      <t>Not Compliant</t>
    </r>
    <r>
      <rPr>
        <sz val="11"/>
        <color theme="1"/>
        <rFont val="Calibri"/>
        <family val="2"/>
        <scheme val="minor"/>
      </rPr>
      <t xml:space="preserve"> and the friction is </t>
    </r>
    <r>
      <rPr>
        <i/>
        <sz val="11"/>
        <color theme="1"/>
        <rFont val="Calibri"/>
        <family val="2"/>
        <scheme val="minor"/>
      </rPr>
      <t>Low</t>
    </r>
    <r>
      <rPr>
        <sz val="11"/>
        <color theme="1"/>
        <rFont val="Calibri"/>
        <family val="2"/>
        <scheme val="minor"/>
      </rPr>
      <t xml:space="preserve"> or </t>
    </r>
    <r>
      <rPr>
        <i/>
        <sz val="11"/>
        <color theme="1"/>
        <rFont val="Calibri"/>
        <family val="2"/>
        <scheme val="minor"/>
      </rPr>
      <t>Very Low</t>
    </r>
    <r>
      <rPr>
        <sz val="11"/>
        <color theme="1"/>
        <rFont val="Calibri"/>
        <family val="2"/>
        <scheme val="minor"/>
      </rPr>
      <t xml:space="preserve"> the calculator will recommend the use of timber or rubber (not conveyor belting) where increasing the friction will improve the restraint.  If the load is </t>
    </r>
    <r>
      <rPr>
        <i/>
        <sz val="11"/>
        <color theme="1"/>
        <rFont val="Calibri"/>
        <family val="2"/>
        <scheme val="minor"/>
      </rPr>
      <t>Not Compliant</t>
    </r>
    <r>
      <rPr>
        <sz val="11"/>
        <color theme="1"/>
        <rFont val="Calibri"/>
        <family val="2"/>
        <scheme val="minor"/>
      </rPr>
      <t xml:space="preserve"> and the friction is </t>
    </r>
    <r>
      <rPr>
        <i/>
        <sz val="11"/>
        <color theme="1"/>
        <rFont val="Calibri"/>
        <family val="2"/>
        <scheme val="minor"/>
      </rPr>
      <t>Medium</t>
    </r>
    <r>
      <rPr>
        <sz val="11"/>
        <color theme="1"/>
        <rFont val="Calibri"/>
        <family val="2"/>
        <scheme val="minor"/>
      </rPr>
      <t xml:space="preserve"> the calculator will suggest placing the load on anti-slip rubber (also known as rubber load mat) where increasing the friction will improve the restraint.
For more information on friction and its impact on load restraint refer to page </t>
    </r>
    <r>
      <rPr>
        <i/>
        <sz val="11"/>
        <color theme="1"/>
        <rFont val="Calibri"/>
        <family val="2"/>
        <scheme val="minor"/>
      </rPr>
      <t>23</t>
    </r>
    <r>
      <rPr>
        <sz val="11"/>
        <color theme="1"/>
        <rFont val="Calibri"/>
        <family val="2"/>
        <scheme val="minor"/>
      </rPr>
      <t xml:space="preserve"> of the </t>
    </r>
    <r>
      <rPr>
        <i/>
        <sz val="11"/>
        <color theme="1"/>
        <rFont val="Calibri"/>
        <family val="2"/>
        <scheme val="minor"/>
      </rPr>
      <t>National Transport Commission Load Restraint Guide 2018.</t>
    </r>
  </si>
  <si>
    <r>
      <rPr>
        <b/>
        <u/>
        <sz val="14"/>
        <color theme="1"/>
        <rFont val="Calibri"/>
        <family val="2"/>
        <scheme val="minor"/>
      </rPr>
      <t xml:space="preserve">Question 10: What is the friction in the sideways direction?
</t>
    </r>
    <r>
      <rPr>
        <sz val="8"/>
        <color theme="1"/>
        <rFont val="Calibri"/>
        <family val="2"/>
        <scheme val="minor"/>
      </rPr>
      <t xml:space="preserve">
</t>
    </r>
    <r>
      <rPr>
        <sz val="12"/>
        <color theme="1"/>
        <rFont val="Calibri"/>
        <family val="2"/>
        <scheme val="minor"/>
      </rPr>
      <t xml:space="preserve">If you selected </t>
    </r>
    <r>
      <rPr>
        <i/>
        <sz val="12"/>
        <color theme="1"/>
        <rFont val="Calibri"/>
        <family val="2"/>
        <scheme val="minor"/>
      </rPr>
      <t>No Friction - load can roll</t>
    </r>
    <r>
      <rPr>
        <sz val="12"/>
        <color theme="1"/>
        <rFont val="Calibri"/>
        <family val="2"/>
        <scheme val="minor"/>
      </rPr>
      <t xml:space="preserve"> as the friction surface in </t>
    </r>
    <r>
      <rPr>
        <i/>
        <sz val="12"/>
        <color theme="1"/>
        <rFont val="Calibri"/>
        <family val="2"/>
        <scheme val="minor"/>
      </rPr>
      <t>Question 9</t>
    </r>
    <r>
      <rPr>
        <sz val="12"/>
        <color theme="1"/>
        <rFont val="Calibri"/>
        <family val="2"/>
        <scheme val="minor"/>
      </rPr>
      <t xml:space="preserve"> you need to select what the friction will be in the sideways direction.  For example, a roll or similar loaded with the bore across the truck will want to roll rather than slide forward or rearwards but would slide across the truck.  For more details refer to </t>
    </r>
    <r>
      <rPr>
        <i/>
        <sz val="12"/>
        <color theme="1"/>
        <rFont val="Calibri"/>
        <family val="2"/>
        <scheme val="minor"/>
      </rPr>
      <t xml:space="preserve">Question 9 </t>
    </r>
    <r>
      <rPr>
        <sz val="12"/>
        <color theme="1"/>
        <rFont val="Calibri"/>
        <family val="2"/>
        <scheme val="minor"/>
      </rPr>
      <t>above.</t>
    </r>
  </si>
  <si>
    <r>
      <t xml:space="preserve">Question 11: What is the mass of the load?
</t>
    </r>
    <r>
      <rPr>
        <sz val="8"/>
        <color theme="1"/>
        <rFont val="Calibri"/>
        <family val="2"/>
        <scheme val="minor"/>
      </rPr>
      <t xml:space="preserve">
</t>
    </r>
    <r>
      <rPr>
        <sz val="12"/>
        <color theme="1"/>
        <rFont val="Calibri"/>
        <family val="2"/>
        <scheme val="minor"/>
      </rPr>
      <t xml:space="preserve">You need to enter the mass of the load and select whether the mass is in either </t>
    </r>
    <r>
      <rPr>
        <i/>
        <sz val="12"/>
        <color theme="1"/>
        <rFont val="Calibri"/>
        <family val="2"/>
        <scheme val="minor"/>
      </rPr>
      <t>Kilograms</t>
    </r>
    <r>
      <rPr>
        <sz val="12"/>
        <color theme="1"/>
        <rFont val="Calibri"/>
        <family val="2"/>
        <scheme val="minor"/>
      </rPr>
      <t xml:space="preserve"> or </t>
    </r>
    <r>
      <rPr>
        <i/>
        <sz val="12"/>
        <color theme="1"/>
        <rFont val="Calibri"/>
        <family val="2"/>
        <scheme val="minor"/>
      </rPr>
      <t>Tonnes</t>
    </r>
    <r>
      <rPr>
        <sz val="12"/>
        <color theme="1"/>
        <rFont val="Calibri"/>
        <family val="2"/>
        <scheme val="minor"/>
      </rPr>
      <t>, i.e. 5000 kilograms or 5 tonnes.  Once you have selected whether the mass is in kilograms or tonnes the calculator will determine whether the load meets the legal requirements.</t>
    </r>
  </si>
  <si>
    <r>
      <t xml:space="preserve">Result: Compliance Forwards, Rearwards, Sideways and Vertical
</t>
    </r>
    <r>
      <rPr>
        <sz val="8"/>
        <color theme="1"/>
        <rFont val="Calibri"/>
        <family val="2"/>
        <scheme val="minor"/>
      </rPr>
      <t xml:space="preserve">
</t>
    </r>
    <r>
      <rPr>
        <sz val="12"/>
        <color theme="1"/>
        <rFont val="Calibri"/>
        <family val="2"/>
        <scheme val="minor"/>
      </rPr>
      <t xml:space="preserve">Once you have selected either </t>
    </r>
    <r>
      <rPr>
        <i/>
        <sz val="12"/>
        <color theme="1"/>
        <rFont val="Calibri"/>
        <family val="2"/>
        <scheme val="minor"/>
      </rPr>
      <t>Kilograms</t>
    </r>
    <r>
      <rPr>
        <sz val="12"/>
        <color theme="1"/>
        <rFont val="Calibri"/>
        <family val="2"/>
        <scheme val="minor"/>
      </rPr>
      <t xml:space="preserve"> or </t>
    </r>
    <r>
      <rPr>
        <i/>
        <sz val="12"/>
        <color theme="1"/>
        <rFont val="Calibri"/>
        <family val="2"/>
        <scheme val="minor"/>
      </rPr>
      <t>Tonnes</t>
    </r>
    <r>
      <rPr>
        <sz val="12"/>
        <color theme="1"/>
        <rFont val="Calibri"/>
        <family val="2"/>
        <scheme val="minor"/>
      </rPr>
      <t xml:space="preserve"> in </t>
    </r>
    <r>
      <rPr>
        <i/>
        <sz val="12"/>
        <color theme="1"/>
        <rFont val="Calibri"/>
        <family val="2"/>
        <scheme val="minor"/>
      </rPr>
      <t>Question 11</t>
    </r>
    <r>
      <rPr>
        <sz val="12"/>
        <color theme="1"/>
        <rFont val="Calibri"/>
        <family val="2"/>
        <scheme val="minor"/>
      </rPr>
      <t xml:space="preserve"> the calculator will and provide you with an answer as to whether it is </t>
    </r>
    <r>
      <rPr>
        <b/>
        <i/>
        <sz val="12"/>
        <color rgb="FF00B050"/>
        <rFont val="Calibri"/>
        <family val="2"/>
        <scheme val="minor"/>
      </rPr>
      <t>"Compliant"</t>
    </r>
    <r>
      <rPr>
        <sz val="12"/>
        <color theme="1"/>
        <rFont val="Calibri"/>
        <family val="2"/>
        <scheme val="minor"/>
      </rPr>
      <t xml:space="preserve"> or </t>
    </r>
    <r>
      <rPr>
        <b/>
        <i/>
        <sz val="12"/>
        <color rgb="FFFF0000"/>
        <rFont val="Calibri"/>
        <family val="2"/>
        <scheme val="minor"/>
      </rPr>
      <t>"Not Compliant"</t>
    </r>
    <r>
      <rPr>
        <sz val="12"/>
        <color theme="1"/>
        <rFont val="Calibri"/>
        <family val="2"/>
        <scheme val="minor"/>
      </rPr>
      <t xml:space="preserve"> as well as the precentage of compliance with the </t>
    </r>
    <r>
      <rPr>
        <i/>
        <sz val="12"/>
        <color theme="1"/>
        <rFont val="Calibri"/>
        <family val="2"/>
        <scheme val="minor"/>
      </rPr>
      <t>Australian Load Restraint Performance Standards</t>
    </r>
    <r>
      <rPr>
        <sz val="12"/>
        <color theme="1"/>
        <rFont val="Calibri"/>
        <family val="2"/>
        <scheme val="minor"/>
      </rPr>
      <t xml:space="preserve"> in all directions.  That is, if the load is </t>
    </r>
    <r>
      <rPr>
        <b/>
        <i/>
        <sz val="12"/>
        <color rgb="FF00B050"/>
        <rFont val="Calibri"/>
        <family val="2"/>
        <scheme val="minor"/>
      </rPr>
      <t>"Compliant"</t>
    </r>
    <r>
      <rPr>
        <sz val="12"/>
        <color theme="1"/>
        <rFont val="Calibri"/>
        <family val="2"/>
        <scheme val="minor"/>
      </rPr>
      <t xml:space="preserve"> in a certain direction it will state 100%.  If it is </t>
    </r>
    <r>
      <rPr>
        <b/>
        <i/>
        <sz val="12"/>
        <color rgb="FFFF0000"/>
        <rFont val="Calibri"/>
        <family val="2"/>
        <scheme val="minor"/>
      </rPr>
      <t>"Not Compliant"</t>
    </r>
    <r>
      <rPr>
        <sz val="12"/>
        <rFont val="Calibri"/>
        <family val="2"/>
        <scheme val="minor"/>
      </rPr>
      <t xml:space="preserve"> it will give a number less than 100%, for example, 79% in the forwards direction means the load only has 79% of the required restraint of the forwards direction when compared with the legal requirement for that load.</t>
    </r>
    <r>
      <rPr>
        <sz val="8"/>
        <rFont val="Calibri"/>
        <family val="2"/>
        <scheme val="minor"/>
      </rPr>
      <t xml:space="preserve">
</t>
    </r>
    <r>
      <rPr>
        <sz val="12"/>
        <rFont val="Calibri"/>
        <family val="2"/>
        <scheme val="minor"/>
      </rPr>
      <t>It must be remembered that there are a number of factors and conditions that cannot be fully accounted for in the design of this calculator (e.g., tall unstable loads, load configuration) which may need to be considered and which may require extra lashings to be applied in some circumstances.  It is the responsibility of the user to ensure they have taken all these into account and taken the extra precautions if needed.</t>
    </r>
  </si>
  <si>
    <r>
      <t xml:space="preserve">Where the calculator determines the load is </t>
    </r>
    <r>
      <rPr>
        <b/>
        <i/>
        <sz val="12"/>
        <color rgb="FFFF0000"/>
        <rFont val="Calibri"/>
        <family val="2"/>
        <scheme val="minor"/>
      </rPr>
      <t>"Not Compliant"</t>
    </r>
    <r>
      <rPr>
        <sz val="12"/>
        <color theme="1"/>
        <rFont val="Calibri"/>
        <family val="2"/>
        <scheme val="minor"/>
      </rPr>
      <t xml:space="preserve"> in a certain direction it will provide advice on what can be done to make the load </t>
    </r>
    <r>
      <rPr>
        <b/>
        <i/>
        <sz val="12"/>
        <color rgb="FF00B050"/>
        <rFont val="Calibri"/>
        <family val="2"/>
        <scheme val="minor"/>
      </rPr>
      <t>"Compliant"</t>
    </r>
    <r>
      <rPr>
        <sz val="12"/>
        <color theme="1"/>
        <rFont val="Calibri"/>
        <family val="2"/>
        <scheme val="minor"/>
      </rPr>
      <t xml:space="preserve"> in that direction.  Where the alternative option is highlighted in </t>
    </r>
    <r>
      <rPr>
        <b/>
        <sz val="12"/>
        <color rgb="FFFF0000"/>
        <rFont val="Calibri"/>
        <family val="2"/>
        <scheme val="minor"/>
      </rPr>
      <t>"RED"</t>
    </r>
    <r>
      <rPr>
        <sz val="12"/>
        <color theme="1"/>
        <rFont val="Calibri"/>
        <family val="2"/>
        <scheme val="minor"/>
      </rPr>
      <t xml:space="preserve"> it is </t>
    </r>
    <r>
      <rPr>
        <u/>
        <sz val="12"/>
        <color theme="1"/>
        <rFont val="Calibri"/>
        <family val="2"/>
        <scheme val="minor"/>
      </rPr>
      <t>strongly</t>
    </r>
    <r>
      <rPr>
        <sz val="12"/>
        <color theme="1"/>
        <rFont val="Calibri"/>
        <family val="2"/>
        <scheme val="minor"/>
      </rPr>
      <t xml:space="preserve"> recommended that the user implement these actions.  Where the alternative option is highlighted in</t>
    </r>
    <r>
      <rPr>
        <b/>
        <sz val="12"/>
        <color rgb="FFFFC000"/>
        <rFont val="Calibri"/>
        <family val="2"/>
        <scheme val="minor"/>
      </rPr>
      <t xml:space="preserve"> "ORANGE"</t>
    </r>
    <r>
      <rPr>
        <sz val="12"/>
        <color theme="1"/>
        <rFont val="Calibri"/>
        <family val="2"/>
        <scheme val="minor"/>
      </rPr>
      <t xml:space="preserve"> these are suggestions which would further reduce the number of lashings required.  Note: it is unlikely that it most cases you will need to make all the recommended changes - in most cases compliance maybe achieved by changing one or two variables, for example, increasing the the number of lashing or increasing the lashing capacity, that is, 10mm chain rather than 8mm.
</t>
    </r>
    <r>
      <rPr>
        <u/>
        <sz val="12"/>
        <color theme="1"/>
        <rFont val="Calibri"/>
        <family val="2"/>
        <scheme val="minor"/>
      </rPr>
      <t xml:space="preserve">Forwards Restraint
</t>
    </r>
    <r>
      <rPr>
        <sz val="12"/>
        <color theme="1"/>
        <rFont val="Calibri"/>
        <family val="2"/>
        <scheme val="minor"/>
      </rPr>
      <t xml:space="preserve">Options for increasing the forwards restraint include:
</t>
    </r>
    <r>
      <rPr>
        <sz val="12"/>
        <color theme="1"/>
        <rFont val="Wingdings"/>
        <charset val="2"/>
      </rPr>
      <t>§</t>
    </r>
    <r>
      <rPr>
        <sz val="12"/>
        <color theme="1"/>
        <rFont val="Calibri"/>
        <family val="2"/>
      </rPr>
      <t xml:space="preserve"> Applying additional forwards lashings, for example, increasing the number from </t>
    </r>
    <r>
      <rPr>
        <i/>
        <sz val="12"/>
        <color theme="1"/>
        <rFont val="Calibri"/>
        <family val="2"/>
      </rPr>
      <t>Two</t>
    </r>
    <r>
      <rPr>
        <sz val="12"/>
        <color theme="1"/>
        <rFont val="Calibri"/>
        <family val="2"/>
      </rPr>
      <t xml:space="preserve"> to </t>
    </r>
    <r>
      <rPr>
        <i/>
        <sz val="12"/>
        <color theme="1"/>
        <rFont val="Calibri"/>
        <family val="2"/>
      </rPr>
      <t>Four</t>
    </r>
    <r>
      <rPr>
        <sz val="12"/>
        <color theme="1"/>
        <rFont val="Calibri"/>
        <family val="2"/>
      </rPr>
      <t xml:space="preserve">.  If extra lashings are added you will need to enter the length and distances of the additional lashings as per </t>
    </r>
    <r>
      <rPr>
        <i/>
        <sz val="12"/>
        <color theme="1"/>
        <rFont val="Calibri"/>
        <family val="2"/>
      </rPr>
      <t>Question 3</t>
    </r>
    <r>
      <rPr>
        <sz val="12"/>
        <color theme="1"/>
        <rFont val="Calibri"/>
        <family val="2"/>
      </rPr>
      <t xml:space="preserve">.
</t>
    </r>
    <r>
      <rPr>
        <sz val="12"/>
        <color theme="1"/>
        <rFont val="Wingdings"/>
        <charset val="2"/>
      </rPr>
      <t>§</t>
    </r>
    <r>
      <rPr>
        <sz val="12"/>
        <color theme="1"/>
        <rFont val="Calibri"/>
        <family val="2"/>
      </rPr>
      <t xml:space="preserve"> </t>
    </r>
    <r>
      <rPr>
        <sz val="12"/>
        <color theme="1"/>
        <rFont val="Calibri"/>
        <family val="2"/>
        <scheme val="minor"/>
      </rPr>
      <t>Increasing the distance between the anchor points along the trailer for the forwards lashings (that is, increase distance F</t>
    </r>
    <r>
      <rPr>
        <vertAlign val="subscript"/>
        <sz val="12"/>
        <color theme="1"/>
        <rFont val="Calibri"/>
        <family val="2"/>
        <scheme val="minor"/>
      </rPr>
      <t>1</t>
    </r>
    <r>
      <rPr>
        <sz val="12"/>
        <color theme="1"/>
        <rFont val="Calibri"/>
        <family val="2"/>
        <scheme val="minor"/>
      </rPr>
      <t>, F</t>
    </r>
    <r>
      <rPr>
        <vertAlign val="subscript"/>
        <sz val="12"/>
        <color theme="1"/>
        <rFont val="Calibri"/>
        <family val="2"/>
        <scheme val="minor"/>
      </rPr>
      <t>3</t>
    </r>
    <r>
      <rPr>
        <sz val="12"/>
        <color theme="1"/>
        <rFont val="Calibri"/>
        <family val="2"/>
        <scheme val="minor"/>
      </rPr>
      <t xml:space="preserve"> and/or F</t>
    </r>
    <r>
      <rPr>
        <vertAlign val="subscript"/>
        <sz val="12"/>
        <color theme="1"/>
        <rFont val="Calibri"/>
        <family val="2"/>
        <scheme val="minor"/>
      </rPr>
      <t>5</t>
    </r>
    <r>
      <rPr>
        <sz val="12"/>
        <color theme="1"/>
        <rFont val="Calibri"/>
        <family val="2"/>
        <scheme val="minor"/>
      </rPr>
      <t xml:space="preserve">).  Where this option is chosen you will need to remeasure the lashing length and enter the new length/s as required.
</t>
    </r>
    <r>
      <rPr>
        <sz val="12"/>
        <color theme="1"/>
        <rFont val="Wingdings"/>
        <charset val="2"/>
      </rPr>
      <t>§</t>
    </r>
    <r>
      <rPr>
        <sz val="12"/>
        <color theme="1"/>
        <rFont val="Calibri"/>
        <family val="2"/>
      </rPr>
      <t xml:space="preserve"> I</t>
    </r>
    <r>
      <rPr>
        <sz val="12"/>
        <color theme="1"/>
        <rFont val="Calibri"/>
        <family val="2"/>
        <scheme val="minor"/>
      </rPr>
      <t xml:space="preserve">ncreasing the lashing capacity of the lashings, for example, using 8mm transport chain rather than a 2 tonne webbing strap or using 10mm chain rather than 8mm chain.
</t>
    </r>
    <r>
      <rPr>
        <sz val="12"/>
        <color theme="1"/>
        <rFont val="Wingdings"/>
        <charset val="2"/>
      </rPr>
      <t>§</t>
    </r>
    <r>
      <rPr>
        <sz val="12"/>
        <color theme="1"/>
        <rFont val="Calibri"/>
        <family val="2"/>
      </rPr>
      <t xml:space="preserve"> </t>
    </r>
    <r>
      <rPr>
        <sz val="12"/>
        <color theme="1"/>
        <rFont val="Calibri"/>
        <family val="2"/>
        <scheme val="minor"/>
      </rPr>
      <t xml:space="preserve">Blocking the load against a rated headboard, loading rack or step deck in the forwards direction where possible.  In many cases this will </t>
    </r>
    <r>
      <rPr>
        <b/>
        <u/>
        <sz val="12"/>
        <color theme="1"/>
        <rFont val="Calibri"/>
        <family val="2"/>
        <scheme val="minor"/>
      </rPr>
      <t>not</t>
    </r>
    <r>
      <rPr>
        <sz val="12"/>
        <color theme="1"/>
        <rFont val="Calibri"/>
        <family val="2"/>
        <scheme val="minor"/>
      </rPr>
      <t xml:space="preserve"> be possible due to axle weights.
</t>
    </r>
    <r>
      <rPr>
        <sz val="12"/>
        <color theme="1"/>
        <rFont val="Wingdings"/>
        <charset val="2"/>
      </rPr>
      <t>§</t>
    </r>
    <r>
      <rPr>
        <sz val="12"/>
        <color theme="1"/>
        <rFont val="Calibri"/>
        <family val="2"/>
      </rPr>
      <t xml:space="preserve"> Increasing the friction surface under the load.  The calculator will only recommend increasing the friction where the downward force applied is equal to or greater than 20% of the load mass and the load will not roll forwards.</t>
    </r>
  </si>
  <si>
    <r>
      <rPr>
        <u/>
        <sz val="11"/>
        <color theme="1"/>
        <rFont val="Calibri"/>
        <family val="2"/>
        <scheme val="minor"/>
      </rPr>
      <t>Rearwards Restraint</t>
    </r>
    <r>
      <rPr>
        <sz val="11"/>
        <color theme="1"/>
        <rFont val="Calibri"/>
        <family val="2"/>
        <scheme val="minor"/>
      </rPr>
      <t xml:space="preserve">
Options for increasing the rearwards restraint include:
</t>
    </r>
    <r>
      <rPr>
        <sz val="11"/>
        <color theme="1"/>
        <rFont val="Wingdings"/>
        <charset val="2"/>
      </rPr>
      <t>§</t>
    </r>
    <r>
      <rPr>
        <sz val="11"/>
        <color theme="1"/>
        <rFont val="Calibri"/>
        <family val="2"/>
        <scheme val="minor"/>
      </rPr>
      <t xml:space="preserve"> Applying additional rearwards lashings, for example, increasing the number from </t>
    </r>
    <r>
      <rPr>
        <i/>
        <sz val="11"/>
        <color theme="1"/>
        <rFont val="Calibri"/>
        <family val="2"/>
        <scheme val="minor"/>
      </rPr>
      <t xml:space="preserve">Two </t>
    </r>
    <r>
      <rPr>
        <sz val="11"/>
        <color theme="1"/>
        <rFont val="Calibri"/>
        <family val="2"/>
        <scheme val="minor"/>
      </rPr>
      <t>to</t>
    </r>
    <r>
      <rPr>
        <i/>
        <sz val="11"/>
        <color theme="1"/>
        <rFont val="Calibri"/>
        <family val="2"/>
        <scheme val="minor"/>
      </rPr>
      <t xml:space="preserve"> Four</t>
    </r>
    <r>
      <rPr>
        <sz val="11"/>
        <color theme="1"/>
        <rFont val="Calibri"/>
        <family val="2"/>
        <scheme val="minor"/>
      </rPr>
      <t xml:space="preserve"> or similar.  If extra lashings are added you will need to enter the length and distances of the additional lashings as per </t>
    </r>
    <r>
      <rPr>
        <i/>
        <sz val="11"/>
        <color theme="1"/>
        <rFont val="Calibri"/>
        <family val="2"/>
        <scheme val="minor"/>
      </rPr>
      <t>Question 3</t>
    </r>
    <r>
      <rPr>
        <sz val="11"/>
        <color theme="1"/>
        <rFont val="Calibri"/>
        <family val="2"/>
        <scheme val="minor"/>
      </rPr>
      <t xml:space="preserve">.
</t>
    </r>
    <r>
      <rPr>
        <sz val="11"/>
        <color theme="1"/>
        <rFont val="Wingdings"/>
        <charset val="2"/>
      </rPr>
      <t>§</t>
    </r>
    <r>
      <rPr>
        <sz val="11"/>
        <color theme="1"/>
        <rFont val="Calibri"/>
        <family val="2"/>
        <scheme val="minor"/>
      </rPr>
      <t xml:space="preserve"> Increasing the distance between the anchor points along the trailer for the rearwards lashings (that is, distance R</t>
    </r>
    <r>
      <rPr>
        <vertAlign val="subscript"/>
        <sz val="11"/>
        <color theme="1"/>
        <rFont val="Calibri"/>
        <family val="2"/>
        <scheme val="minor"/>
      </rPr>
      <t>2</t>
    </r>
    <r>
      <rPr>
        <sz val="11"/>
        <color theme="1"/>
        <rFont val="Calibri"/>
        <family val="2"/>
        <scheme val="minor"/>
      </rPr>
      <t xml:space="preserve"> and/or R</t>
    </r>
    <r>
      <rPr>
        <vertAlign val="subscript"/>
        <sz val="11"/>
        <color theme="1"/>
        <rFont val="Calibri"/>
        <family val="2"/>
        <scheme val="minor"/>
      </rPr>
      <t>4</t>
    </r>
    <r>
      <rPr>
        <sz val="11"/>
        <color theme="1"/>
        <rFont val="Calibri"/>
        <family val="2"/>
        <scheme val="minor"/>
      </rPr>
      <t xml:space="preserve">).  Where this option is chosen you will need to remeasure the lashing length and enter the new length/s as required.
</t>
    </r>
    <r>
      <rPr>
        <sz val="11"/>
        <color theme="1"/>
        <rFont val="Wingdings"/>
        <charset val="2"/>
      </rPr>
      <t>§</t>
    </r>
    <r>
      <rPr>
        <sz val="11"/>
        <color theme="1"/>
        <rFont val="Calibri"/>
        <family val="2"/>
        <scheme val="minor"/>
      </rPr>
      <t xml:space="preserve"> Increasing the lashing capacity of the lashings, for example, using 8mm transport chain rather than a 2 tonne webbing strap or using 10mm chain rather than 8mm chain.
</t>
    </r>
    <r>
      <rPr>
        <sz val="11"/>
        <color theme="1"/>
        <rFont val="Wingdings"/>
        <charset val="2"/>
      </rPr>
      <t>§</t>
    </r>
    <r>
      <rPr>
        <sz val="11"/>
        <color theme="1"/>
        <rFont val="Calibri"/>
        <family val="2"/>
        <scheme val="minor"/>
      </rPr>
      <t xml:space="preserve"> Increasing the friction surface under the load.  The calculator will only recommend increasing the friction where the downward force applied is equal to or greater than 20% of the load mass and the load will not roll rearwards.
</t>
    </r>
    <r>
      <rPr>
        <u/>
        <sz val="11"/>
        <color theme="1"/>
        <rFont val="Calibri"/>
        <family val="2"/>
        <scheme val="minor"/>
      </rPr>
      <t>Sideways Restraint</t>
    </r>
    <r>
      <rPr>
        <sz val="11"/>
        <color theme="1"/>
        <rFont val="Calibri"/>
        <family val="2"/>
        <scheme val="minor"/>
      </rPr>
      <t xml:space="preserve">
Options for increasing the sideways restraint include:
</t>
    </r>
    <r>
      <rPr>
        <sz val="11"/>
        <color theme="1"/>
        <rFont val="Wingdings"/>
        <charset val="2"/>
      </rPr>
      <t>§</t>
    </r>
    <r>
      <rPr>
        <sz val="11"/>
        <color theme="1"/>
        <rFont val="Calibri"/>
        <family val="2"/>
        <scheme val="minor"/>
      </rPr>
      <t xml:space="preserve"> Applying either additional forwards or rearwards lashings, for example, increasing the number from </t>
    </r>
    <r>
      <rPr>
        <i/>
        <sz val="11"/>
        <color theme="1"/>
        <rFont val="Calibri"/>
        <family val="2"/>
        <scheme val="minor"/>
      </rPr>
      <t>Two</t>
    </r>
    <r>
      <rPr>
        <sz val="11"/>
        <color theme="1"/>
        <rFont val="Calibri"/>
        <family val="2"/>
        <scheme val="minor"/>
      </rPr>
      <t xml:space="preserve"> to </t>
    </r>
    <r>
      <rPr>
        <i/>
        <sz val="11"/>
        <color theme="1"/>
        <rFont val="Calibri"/>
        <family val="2"/>
        <scheme val="minor"/>
      </rPr>
      <t>Four</t>
    </r>
    <r>
      <rPr>
        <sz val="11"/>
        <color theme="1"/>
        <rFont val="Calibri"/>
        <family val="2"/>
        <scheme val="minor"/>
      </rPr>
      <t xml:space="preserve"> or similar.  If extra lashings are added you will need to enter the length and distances of the additional lashings as per </t>
    </r>
    <r>
      <rPr>
        <i/>
        <sz val="11"/>
        <color theme="1"/>
        <rFont val="Calibri"/>
        <family val="2"/>
        <scheme val="minor"/>
      </rPr>
      <t>Question 3</t>
    </r>
    <r>
      <rPr>
        <sz val="11"/>
        <color theme="1"/>
        <rFont val="Calibri"/>
        <family val="2"/>
        <scheme val="minor"/>
      </rPr>
      <t xml:space="preserve">.
</t>
    </r>
    <r>
      <rPr>
        <sz val="11"/>
        <color theme="1"/>
        <rFont val="Wingdings"/>
        <charset val="2"/>
      </rPr>
      <t>§</t>
    </r>
    <r>
      <rPr>
        <sz val="11"/>
        <color theme="1"/>
        <rFont val="Calibri"/>
        <family val="2"/>
        <scheme val="minor"/>
      </rPr>
      <t xml:space="preserve"> Increasing the distance between the anchor points across the trailer of either the forwards or rearwards lashings (that is, distance S</t>
    </r>
    <r>
      <rPr>
        <vertAlign val="subscript"/>
        <sz val="11"/>
        <color theme="1"/>
        <rFont val="Calibri"/>
        <family val="2"/>
        <scheme val="minor"/>
      </rPr>
      <t>1</t>
    </r>
    <r>
      <rPr>
        <sz val="11"/>
        <color theme="1"/>
        <rFont val="Calibri"/>
        <family val="2"/>
        <scheme val="minor"/>
      </rPr>
      <t>, S</t>
    </r>
    <r>
      <rPr>
        <vertAlign val="subscript"/>
        <sz val="11"/>
        <color theme="1"/>
        <rFont val="Calibri"/>
        <family val="2"/>
        <scheme val="minor"/>
      </rPr>
      <t>2</t>
    </r>
    <r>
      <rPr>
        <sz val="11"/>
        <color theme="1"/>
        <rFont val="Calibri"/>
        <family val="2"/>
        <scheme val="minor"/>
      </rPr>
      <t>, S</t>
    </r>
    <r>
      <rPr>
        <vertAlign val="subscript"/>
        <sz val="11"/>
        <color theme="1"/>
        <rFont val="Calibri"/>
        <family val="2"/>
        <scheme val="minor"/>
      </rPr>
      <t>3</t>
    </r>
    <r>
      <rPr>
        <sz val="11"/>
        <color theme="1"/>
        <rFont val="Calibri"/>
        <family val="2"/>
        <scheme val="minor"/>
      </rPr>
      <t>, S</t>
    </r>
    <r>
      <rPr>
        <vertAlign val="subscript"/>
        <sz val="11"/>
        <color theme="1"/>
        <rFont val="Calibri"/>
        <family val="2"/>
        <scheme val="minor"/>
      </rPr>
      <t>4</t>
    </r>
    <r>
      <rPr>
        <sz val="11"/>
        <color theme="1"/>
        <rFont val="Calibri"/>
        <family val="2"/>
        <scheme val="minor"/>
      </rPr>
      <t xml:space="preserve"> and/or S</t>
    </r>
    <r>
      <rPr>
        <vertAlign val="subscript"/>
        <sz val="11"/>
        <color theme="1"/>
        <rFont val="Calibri"/>
        <family val="2"/>
        <scheme val="minor"/>
      </rPr>
      <t>5</t>
    </r>
    <r>
      <rPr>
        <sz val="11"/>
        <color theme="1"/>
        <rFont val="Calibri"/>
        <family val="2"/>
        <scheme val="minor"/>
      </rPr>
      <t xml:space="preserve">).  Where this option is chosen you will need to remeasure the lashing length and enter the new length/s as required.
</t>
    </r>
    <r>
      <rPr>
        <sz val="11"/>
        <color theme="1"/>
        <rFont val="Wingdings"/>
        <charset val="2"/>
      </rPr>
      <t>§</t>
    </r>
    <r>
      <rPr>
        <sz val="11"/>
        <color theme="1"/>
        <rFont val="Calibri"/>
        <family val="2"/>
        <scheme val="minor"/>
      </rPr>
      <t xml:space="preserve"> Increasing the lashing capacity of the lashings, for example, using 8mm transport chain rather than a 2 tonne webbing strap or using 10mm chain rather than 8mm chain.
</t>
    </r>
    <r>
      <rPr>
        <sz val="11"/>
        <color theme="1"/>
        <rFont val="Wingdings"/>
        <charset val="2"/>
      </rPr>
      <t>§</t>
    </r>
    <r>
      <rPr>
        <sz val="11"/>
        <color theme="1"/>
        <rFont val="Calibri"/>
        <family val="2"/>
        <scheme val="minor"/>
      </rPr>
      <t xml:space="preserve"> Increasing the friction surface under the load.  The calculator will only recommend increasing the friction where a) the downward force applied is equal to or greater than 20% of the load mass and the load will not roll; or b) the friction is </t>
    </r>
    <r>
      <rPr>
        <i/>
        <sz val="11"/>
        <color theme="1"/>
        <rFont val="Calibri"/>
        <family val="2"/>
        <scheme val="minor"/>
      </rPr>
      <t>Low</t>
    </r>
    <r>
      <rPr>
        <sz val="11"/>
        <color theme="1"/>
        <rFont val="Calibri"/>
        <family val="2"/>
        <scheme val="minor"/>
      </rPr>
      <t xml:space="preserve"> or </t>
    </r>
    <r>
      <rPr>
        <i/>
        <sz val="11"/>
        <color theme="1"/>
        <rFont val="Calibri"/>
        <family val="2"/>
        <scheme val="minor"/>
      </rPr>
      <t>Very Low</t>
    </r>
    <r>
      <rPr>
        <sz val="11"/>
        <color theme="1"/>
        <rFont val="Calibri"/>
        <family val="2"/>
        <scheme val="minor"/>
      </rPr>
      <t xml:space="preserve"> and where </t>
    </r>
    <r>
      <rPr>
        <i/>
        <sz val="11"/>
        <color theme="1"/>
        <rFont val="Calibri"/>
        <family val="2"/>
        <scheme val="minor"/>
      </rPr>
      <t>Tie-Down</t>
    </r>
    <r>
      <rPr>
        <sz val="11"/>
        <color theme="1"/>
        <rFont val="Calibri"/>
        <family val="2"/>
        <scheme val="minor"/>
      </rPr>
      <t xml:space="preserve"> has been selected in </t>
    </r>
    <r>
      <rPr>
        <i/>
        <sz val="11"/>
        <color theme="1"/>
        <rFont val="Calibri"/>
        <family val="2"/>
        <scheme val="minor"/>
      </rPr>
      <t>Question 7</t>
    </r>
    <r>
      <rPr>
        <sz val="11"/>
        <color theme="1"/>
        <rFont val="Calibri"/>
        <family val="2"/>
        <scheme val="minor"/>
      </rPr>
      <t xml:space="preserve"> for sideways restraint.
</t>
    </r>
    <r>
      <rPr>
        <sz val="11"/>
        <color theme="1"/>
        <rFont val="Wingdings"/>
        <charset val="2"/>
      </rPr>
      <t>§</t>
    </r>
    <r>
      <rPr>
        <sz val="11"/>
        <color theme="1"/>
        <rFont val="Calibri"/>
        <family val="2"/>
      </rPr>
      <t xml:space="preserve"> Where </t>
    </r>
    <r>
      <rPr>
        <i/>
        <sz val="11"/>
        <color theme="1"/>
        <rFont val="Calibri"/>
        <family val="2"/>
      </rPr>
      <t>Tie-Down</t>
    </r>
    <r>
      <rPr>
        <sz val="11"/>
        <color theme="1"/>
        <rFont val="Calibri"/>
        <family val="2"/>
      </rPr>
      <t xml:space="preserve"> restraint has been selected for sideways restraint in </t>
    </r>
    <r>
      <rPr>
        <i/>
        <sz val="11"/>
        <color theme="1"/>
        <rFont val="Calibri"/>
        <family val="2"/>
      </rPr>
      <t>Question 7</t>
    </r>
    <r>
      <rPr>
        <sz val="11"/>
        <color theme="1"/>
        <rFont val="Calibri"/>
        <family val="2"/>
      </rPr>
      <t xml:space="preserve"> attaching the lashings to a suitable rated anchor point on the load so it will be in </t>
    </r>
    <r>
      <rPr>
        <i/>
        <sz val="11"/>
        <color theme="1"/>
        <rFont val="Calibri"/>
        <family val="2"/>
      </rPr>
      <t>Direct</t>
    </r>
    <r>
      <rPr>
        <sz val="11"/>
        <color theme="1"/>
        <rFont val="Calibri"/>
        <family val="2"/>
      </rPr>
      <t xml:space="preserve"> restraint rather than </t>
    </r>
    <r>
      <rPr>
        <i/>
        <sz val="11"/>
        <color theme="1"/>
        <rFont val="Calibri"/>
        <family val="2"/>
      </rPr>
      <t>Tie-Down</t>
    </r>
    <r>
      <rPr>
        <sz val="11"/>
        <color theme="1"/>
        <rFont val="Calibri"/>
        <family val="2"/>
      </rPr>
      <t>.</t>
    </r>
    <r>
      <rPr>
        <sz val="11"/>
        <color theme="1"/>
        <rFont val="Calibri"/>
        <family val="2"/>
        <scheme val="minor"/>
      </rPr>
      <t xml:space="preserve">
</t>
    </r>
    <r>
      <rPr>
        <u/>
        <sz val="11"/>
        <color theme="1"/>
        <rFont val="Calibri"/>
        <family val="2"/>
        <scheme val="minor"/>
      </rPr>
      <t xml:space="preserve">Vertical Restraint
</t>
    </r>
    <r>
      <rPr>
        <sz val="11"/>
        <color theme="1"/>
        <rFont val="Calibri"/>
        <family val="2"/>
        <scheme val="minor"/>
      </rPr>
      <t xml:space="preserve">Options for increasing the vertical restraint include:
</t>
    </r>
    <r>
      <rPr>
        <sz val="11"/>
        <color theme="1"/>
        <rFont val="Wingdings"/>
        <charset val="2"/>
      </rPr>
      <t>§</t>
    </r>
    <r>
      <rPr>
        <sz val="11"/>
        <color theme="1"/>
        <rFont val="Calibri"/>
        <family val="2"/>
        <scheme val="minor"/>
      </rPr>
      <t xml:space="preserve"> Applying either additional forwards or rearwards lashings, for example, increasing the number from </t>
    </r>
    <r>
      <rPr>
        <i/>
        <sz val="11"/>
        <color theme="1"/>
        <rFont val="Calibri"/>
        <family val="2"/>
        <scheme val="minor"/>
      </rPr>
      <t>Two</t>
    </r>
    <r>
      <rPr>
        <sz val="11"/>
        <color theme="1"/>
        <rFont val="Calibri"/>
        <family val="2"/>
        <scheme val="minor"/>
      </rPr>
      <t xml:space="preserve"> to </t>
    </r>
    <r>
      <rPr>
        <i/>
        <sz val="11"/>
        <color theme="1"/>
        <rFont val="Calibri"/>
        <family val="2"/>
        <scheme val="minor"/>
      </rPr>
      <t xml:space="preserve">Four </t>
    </r>
    <r>
      <rPr>
        <sz val="11"/>
        <color theme="1"/>
        <rFont val="Calibri"/>
        <family val="2"/>
        <scheme val="minor"/>
      </rPr>
      <t xml:space="preserve">or similar.  If extra lashings are added you will need to enter the length and distances of the additional lashings as per </t>
    </r>
    <r>
      <rPr>
        <i/>
        <sz val="11"/>
        <color theme="1"/>
        <rFont val="Calibri"/>
        <family val="2"/>
        <scheme val="minor"/>
      </rPr>
      <t>Question 3</t>
    </r>
    <r>
      <rPr>
        <sz val="11"/>
        <color theme="1"/>
        <rFont val="Calibri"/>
        <family val="2"/>
        <scheme val="minor"/>
      </rPr>
      <t xml:space="preserve">.
For more information refer to the </t>
    </r>
    <r>
      <rPr>
        <i/>
        <sz val="11"/>
        <color theme="1"/>
        <rFont val="Calibri"/>
        <family val="2"/>
        <scheme val="minor"/>
      </rPr>
      <t>National Transport Commission Load Restraint Guide 2018</t>
    </r>
    <r>
      <rPr>
        <sz val="11"/>
        <color theme="1"/>
        <rFont val="Calibri"/>
        <family val="2"/>
        <scheme val="minor"/>
      </rPr>
      <t xml:space="preserve"> or contact Zenergy Asia Pacific Pty. Ltd. on info@zenergygroup.com.au or 1300 333 400.</t>
    </r>
  </si>
  <si>
    <t>Load Restraint Calculator Issue 1.0</t>
  </si>
  <si>
    <t>LOAD RESTRAINT CALCULATOR
TIE-DOWN RESTRAINT INSTRUCTION</t>
  </si>
  <si>
    <r>
      <t xml:space="preserve">This calculator has been developed to be used as a guide to determine the correct type and minimum number of lashings required to comply with the </t>
    </r>
    <r>
      <rPr>
        <i/>
        <sz val="12"/>
        <color theme="1"/>
        <rFont val="Calibri"/>
        <family val="2"/>
        <scheme val="minor"/>
      </rPr>
      <t>Australian Load Restraint Performance Standards</t>
    </r>
    <r>
      <rPr>
        <sz val="12"/>
        <color theme="1"/>
        <rFont val="Calibri"/>
        <family val="2"/>
        <scheme val="minor"/>
      </rPr>
      <t xml:space="preserve"> as outlined in the </t>
    </r>
    <r>
      <rPr>
        <i/>
        <sz val="12"/>
        <color theme="1"/>
        <rFont val="Calibri"/>
        <family val="2"/>
        <scheme val="minor"/>
      </rPr>
      <t>Heavy Vehicle (Mass, Dimension and Loading) National Regulation</t>
    </r>
    <r>
      <rPr>
        <sz val="12"/>
        <color theme="1"/>
        <rFont val="Calibri"/>
        <family val="2"/>
        <scheme val="minor"/>
      </rPr>
      <t xml:space="preserve"> (1 October 2018) and </t>
    </r>
    <r>
      <rPr>
        <i/>
        <sz val="12"/>
        <color theme="1"/>
        <rFont val="Calibri"/>
        <family val="2"/>
        <scheme val="minor"/>
      </rPr>
      <t>National Transport Commission Load Restraint Guide 2018.</t>
    </r>
    <r>
      <rPr>
        <sz val="12"/>
        <color theme="1"/>
        <rFont val="Calibri"/>
        <family val="2"/>
        <scheme val="minor"/>
      </rPr>
      <t xml:space="preserve">  </t>
    </r>
    <r>
      <rPr>
        <sz val="8"/>
        <color theme="1"/>
        <rFont val="Calibri"/>
        <family val="2"/>
        <scheme val="minor"/>
      </rPr>
      <t xml:space="preserve">
</t>
    </r>
    <r>
      <rPr>
        <sz val="12"/>
        <color theme="1"/>
        <rFont val="Calibri"/>
        <family val="2"/>
        <scheme val="minor"/>
      </rPr>
      <t xml:space="preserve">As there a number of factors and conditions (e.g. tall unstable loads, anchor point strength, load configuration) that cannot be fully accounted for in the design of this calculator it is still the user's responsibility to ensure that the method chosen complies with the legal requirements.  As such it should be used in conjunction if the </t>
    </r>
    <r>
      <rPr>
        <i/>
        <sz val="12"/>
        <color theme="1"/>
        <rFont val="Calibri"/>
        <family val="2"/>
        <scheme val="minor"/>
      </rPr>
      <t>National Transport Commission Load Restraint Guide 2018</t>
    </r>
    <r>
      <rPr>
        <sz val="12"/>
        <color theme="1"/>
        <rFont val="Calibri"/>
        <family val="2"/>
        <scheme val="minor"/>
      </rPr>
      <t xml:space="preserve"> to determine the approriate method to secure your load.</t>
    </r>
    <r>
      <rPr>
        <sz val="8"/>
        <color theme="1"/>
        <rFont val="Calibri"/>
        <family val="2"/>
        <scheme val="minor"/>
      </rPr>
      <t xml:space="preserve">
</t>
    </r>
    <r>
      <rPr>
        <sz val="12"/>
        <color theme="1"/>
        <rFont val="Calibri"/>
        <family val="2"/>
        <scheme val="minor"/>
      </rPr>
      <t xml:space="preserve">If you have any questions about this calculator, its application or load restraint in general, please contact Zenergy Asia Pacific Ltd:
</t>
    </r>
    <r>
      <rPr>
        <sz val="8"/>
        <color theme="1"/>
        <rFont val="Calibri"/>
        <family val="2"/>
        <scheme val="minor"/>
      </rPr>
      <t xml:space="preserve">
</t>
    </r>
    <r>
      <rPr>
        <sz val="12"/>
        <color theme="1"/>
        <rFont val="Calibri"/>
        <family val="2"/>
        <scheme val="minor"/>
      </rPr>
      <t>Website: www.zenergygroup.com.au
Email: info@zenergygroup.com.au
Phone: 1300 333 400</t>
    </r>
  </si>
  <si>
    <t>LOAD RESTRAINT CALCULATOR
TIE-DOWN RESTRAINT</t>
  </si>
  <si>
    <t>LOAD RESTRAINT CALCULATOR
DIRECT RESTRAINT</t>
  </si>
  <si>
    <r>
      <t>This calculator has been developed to be used as a guide to determine the correct type and minimum number of lashings required to comply with the</t>
    </r>
    <r>
      <rPr>
        <i/>
        <sz val="12"/>
        <color theme="1"/>
        <rFont val="Calibri"/>
        <family val="2"/>
        <scheme val="minor"/>
      </rPr>
      <t xml:space="preserve"> Australian Load Restraint Performance Standards</t>
    </r>
    <r>
      <rPr>
        <sz val="12"/>
        <color theme="1"/>
        <rFont val="Calibri"/>
        <family val="2"/>
        <scheme val="minor"/>
      </rPr>
      <t xml:space="preserve"> as outlined in the </t>
    </r>
    <r>
      <rPr>
        <i/>
        <sz val="12"/>
        <color theme="1"/>
        <rFont val="Calibri"/>
        <family val="2"/>
        <scheme val="minor"/>
      </rPr>
      <t>Heavy Vehicle (Mass, Dimension and Loading) National Regulation</t>
    </r>
    <r>
      <rPr>
        <sz val="12"/>
        <color theme="1"/>
        <rFont val="Calibri"/>
        <family val="2"/>
        <scheme val="minor"/>
      </rPr>
      <t xml:space="preserve"> (1 October 2018) and </t>
    </r>
    <r>
      <rPr>
        <i/>
        <sz val="12"/>
        <color theme="1"/>
        <rFont val="Calibri"/>
        <family val="2"/>
        <scheme val="minor"/>
      </rPr>
      <t xml:space="preserve">National Transport Commission Load Restraint Guide 2018.  </t>
    </r>
    <r>
      <rPr>
        <sz val="12"/>
        <color theme="1"/>
        <rFont val="Calibri"/>
        <family val="2"/>
        <scheme val="minor"/>
      </rPr>
      <t xml:space="preserve">
As there a number of factors and conditions (e.g. tall unstable loads, anchor point strength, load configuration) that cannot be fully accounted for in the design of this calculator it is still the user's responsibility to ensure that the method chosen complies with the legal requirements.  As such it should be used in conjunction if the </t>
    </r>
    <r>
      <rPr>
        <i/>
        <sz val="12"/>
        <color theme="1"/>
        <rFont val="Calibri"/>
        <family val="2"/>
        <scheme val="minor"/>
      </rPr>
      <t>National Transport Commission Load Restraint Guide 2018</t>
    </r>
    <r>
      <rPr>
        <sz val="12"/>
        <color theme="1"/>
        <rFont val="Calibri"/>
        <family val="2"/>
        <scheme val="minor"/>
      </rPr>
      <t xml:space="preserve"> to determine the approriate method to secure your load.
If you have any questions about this calculator, its application or load restraint in general, please contact Zenergy Asia Pacific Ltd:
Website: www.zenergygroup.com.au
Email: info@zenergygroup.com.au
Phone: 1300 333 400</t>
    </r>
  </si>
  <si>
    <t>LOAD RESTRAINT CALCULATOR
DIRECT RESTRAINT INSTRUCTION</t>
  </si>
  <si>
    <t>Is the length of the load greater than a pallet space (1200mm)?</t>
  </si>
  <si>
    <t>Load Restraint Calculator Issue 1.1</t>
  </si>
  <si>
    <r>
      <rPr>
        <sz val="9"/>
        <color theme="1"/>
        <rFont val="Calibri"/>
        <family val="2"/>
        <scheme val="minor"/>
      </rPr>
      <t xml:space="preserve">Pictures courtesy of NTC Load Restraint Guide </t>
    </r>
    <r>
      <rPr>
        <sz val="10"/>
        <color theme="1"/>
        <rFont val="Calibri"/>
        <family val="2"/>
        <scheme val="minor"/>
      </rPr>
      <t xml:space="preserve">
©</t>
    </r>
    <r>
      <rPr>
        <sz val="8"/>
        <color theme="1"/>
        <rFont val="Calibri"/>
        <family val="2"/>
        <scheme val="minor"/>
      </rPr>
      <t xml:space="preserve"> Zenergy Asia Pacific Pty Ltd</t>
    </r>
  </si>
  <si>
    <t>Load Restaint Calculator Issue 1.1</t>
  </si>
  <si>
    <r>
      <t>Pictures courtesy of NTC Load Restraint Guide</t>
    </r>
    <r>
      <rPr>
        <sz val="12"/>
        <rFont val="Calibri"/>
        <family val="2"/>
        <scheme val="minor"/>
      </rPr>
      <t xml:space="preserve">
©</t>
    </r>
    <r>
      <rPr>
        <sz val="8"/>
        <rFont val="Calibri"/>
        <family val="2"/>
        <scheme val="minor"/>
      </rPr>
      <t xml:space="preserve"> Zenergy Asia Pacific Pty Ltd</t>
    </r>
  </si>
  <si>
    <r>
      <rPr>
        <sz val="9"/>
        <color theme="1"/>
        <rFont val="Calibri"/>
        <family val="2"/>
        <scheme val="minor"/>
      </rPr>
      <t>Pictures courtesy of NTC Load Restraint Guide</t>
    </r>
    <r>
      <rPr>
        <sz val="12"/>
        <color theme="1"/>
        <rFont val="Calibri"/>
        <family val="2"/>
        <scheme val="minor"/>
      </rPr>
      <t xml:space="preserve">
©</t>
    </r>
    <r>
      <rPr>
        <sz val="8"/>
        <color theme="1"/>
        <rFont val="Calibri"/>
        <family val="2"/>
        <scheme val="minor"/>
      </rPr>
      <t xml:space="preserve"> </t>
    </r>
    <r>
      <rPr>
        <sz val="9"/>
        <color theme="1"/>
        <rFont val="Calibri"/>
        <family val="2"/>
        <scheme val="minor"/>
      </rPr>
      <t>Zenergy Asia Pacific Pty Ltd</t>
    </r>
  </si>
  <si>
    <r>
      <rPr>
        <sz val="8"/>
        <color theme="1"/>
        <rFont val="Calibri"/>
        <family val="2"/>
        <scheme val="minor"/>
      </rPr>
      <t>Pictures courtesy of NTC Load Restraint Guide</t>
    </r>
    <r>
      <rPr>
        <sz val="12"/>
        <color theme="1"/>
        <rFont val="Calibri"/>
        <family val="2"/>
        <scheme val="minor"/>
      </rPr>
      <t xml:space="preserve">
©</t>
    </r>
    <r>
      <rPr>
        <sz val="11"/>
        <color theme="1"/>
        <rFont val="Calibri"/>
        <family val="2"/>
        <scheme val="minor"/>
      </rPr>
      <t xml:space="preserve"> </t>
    </r>
    <r>
      <rPr>
        <sz val="8"/>
        <color theme="1"/>
        <rFont val="Calibri"/>
        <family val="2"/>
        <scheme val="minor"/>
      </rPr>
      <t>Zenergy Asia Pacific Pty Ltd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</si>
</sst>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
    <numFmt numFmtId="166" formatCode="0.0"/>
  </numFmts>
  <fonts count="82"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font>
    <font>
      <b/>
      <sz val="12"/>
      <color theme="1"/>
      <name val="Calibri"/>
      <family val="2"/>
      <scheme val="minor"/>
    </font>
    <font>
      <sz val="12"/>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b/>
      <i/>
      <sz val="11"/>
      <color theme="1"/>
      <name val="Calibri"/>
      <family val="2"/>
      <scheme val="minor"/>
    </font>
    <font>
      <b/>
      <sz val="22"/>
      <color theme="1"/>
      <name val="Calibri"/>
      <family val="2"/>
      <scheme val="minor"/>
    </font>
    <font>
      <b/>
      <u/>
      <sz val="40"/>
      <color theme="1"/>
      <name val="Calibri"/>
      <family val="2"/>
      <scheme val="minor"/>
    </font>
    <font>
      <sz val="40"/>
      <color theme="1"/>
      <name val="Calibri"/>
      <family val="2"/>
      <scheme val="minor"/>
    </font>
    <font>
      <sz val="11"/>
      <color rgb="FFFF0000"/>
      <name val="Calibri"/>
      <family val="2"/>
      <scheme val="minor"/>
    </font>
    <font>
      <b/>
      <i/>
      <sz val="11"/>
      <color rgb="FFFF0000"/>
      <name val="Calibri"/>
      <family val="2"/>
      <scheme val="minor"/>
    </font>
    <font>
      <b/>
      <sz val="44"/>
      <color theme="1"/>
      <name val="Calibri"/>
      <family val="2"/>
      <scheme val="minor"/>
    </font>
    <font>
      <b/>
      <i/>
      <sz val="12"/>
      <color theme="1"/>
      <name val="Calibri"/>
      <family val="2"/>
      <scheme val="minor"/>
    </font>
    <font>
      <vertAlign val="subscript"/>
      <sz val="11"/>
      <color theme="1"/>
      <name val="Calibri"/>
      <family val="2"/>
      <scheme val="minor"/>
    </font>
    <font>
      <b/>
      <u/>
      <sz val="14"/>
      <color theme="1"/>
      <name val="Calibri"/>
      <family val="2"/>
      <scheme val="minor"/>
    </font>
    <font>
      <b/>
      <i/>
      <vertAlign val="subscript"/>
      <sz val="11"/>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u/>
      <sz val="12"/>
      <color theme="1"/>
      <name val="Calibri"/>
      <family val="2"/>
      <scheme val="minor"/>
    </font>
    <font>
      <sz val="14"/>
      <color theme="0"/>
      <name val="Calibri"/>
      <family val="2"/>
      <scheme val="minor"/>
    </font>
    <font>
      <b/>
      <i/>
      <sz val="11"/>
      <name val="Calibri"/>
      <family val="2"/>
      <scheme val="minor"/>
    </font>
    <font>
      <sz val="14"/>
      <name val="Calibri"/>
      <family val="2"/>
      <scheme val="minor"/>
    </font>
    <font>
      <b/>
      <u/>
      <sz val="11"/>
      <name val="Calibri"/>
      <family val="2"/>
      <scheme val="minor"/>
    </font>
    <font>
      <i/>
      <sz val="10"/>
      <color theme="1"/>
      <name val="Calibri"/>
      <family val="2"/>
      <scheme val="minor"/>
    </font>
    <font>
      <i/>
      <sz val="11"/>
      <color theme="1"/>
      <name val="Calibri"/>
      <family val="2"/>
      <scheme val="minor"/>
    </font>
    <font>
      <b/>
      <i/>
      <sz val="14"/>
      <color theme="1"/>
      <name val="Calibri"/>
      <family val="2"/>
      <scheme val="minor"/>
    </font>
    <font>
      <b/>
      <i/>
      <sz val="14"/>
      <color rgb="FFFF0000"/>
      <name val="Calibri"/>
      <family val="2"/>
      <scheme val="minor"/>
    </font>
    <font>
      <b/>
      <i/>
      <sz val="14"/>
      <name val="Calibri"/>
      <family val="2"/>
      <scheme val="minor"/>
    </font>
    <font>
      <i/>
      <sz val="14"/>
      <color theme="1"/>
      <name val="Calibri"/>
      <family val="2"/>
      <scheme val="minor"/>
    </font>
    <font>
      <b/>
      <sz val="14"/>
      <color theme="0" tint="-4.9989318521683403E-2"/>
      <name val="Calibri"/>
      <family val="2"/>
      <scheme val="minor"/>
    </font>
    <font>
      <b/>
      <sz val="12"/>
      <name val="Calibri"/>
      <family val="2"/>
      <scheme val="minor"/>
    </font>
    <font>
      <sz val="8"/>
      <color theme="1"/>
      <name val="Calibri"/>
      <family val="2"/>
      <scheme val="minor"/>
    </font>
    <font>
      <sz val="8"/>
      <color theme="1"/>
      <name val="Calibri"/>
      <family val="2"/>
    </font>
    <font>
      <u/>
      <sz val="11"/>
      <color theme="10"/>
      <name val="Calibri"/>
      <family val="2"/>
      <scheme val="minor"/>
    </font>
    <font>
      <u/>
      <sz val="14"/>
      <color theme="10"/>
      <name val="Calibri"/>
      <family val="2"/>
      <scheme val="minor"/>
    </font>
    <font>
      <b/>
      <u/>
      <sz val="36"/>
      <color theme="1"/>
      <name val="Calibri"/>
      <family val="2"/>
      <scheme val="minor"/>
    </font>
    <font>
      <sz val="36"/>
      <color theme="1"/>
      <name val="Calibri"/>
      <family val="2"/>
      <scheme val="minor"/>
    </font>
    <font>
      <i/>
      <sz val="12"/>
      <color theme="1"/>
      <name val="Calibri"/>
      <family val="2"/>
      <scheme val="minor"/>
    </font>
    <font>
      <sz val="6"/>
      <color theme="1"/>
      <name val="Calibri"/>
      <family val="2"/>
      <scheme val="minor"/>
    </font>
    <font>
      <u/>
      <sz val="14"/>
      <color theme="1"/>
      <name val="Calibri"/>
      <family val="2"/>
      <scheme val="minor"/>
    </font>
    <font>
      <sz val="16"/>
      <color rgb="FFFF0000"/>
      <name val="Wingdings 2"/>
      <family val="1"/>
      <charset val="2"/>
    </font>
    <font>
      <sz val="12"/>
      <color rgb="FFFF0000"/>
      <name val="Calibri"/>
      <family val="2"/>
      <scheme val="minor"/>
    </font>
    <font>
      <b/>
      <sz val="12"/>
      <color rgb="FFFF0000"/>
      <name val="Calibri"/>
      <family val="2"/>
      <scheme val="minor"/>
    </font>
    <font>
      <u/>
      <sz val="12"/>
      <color theme="1"/>
      <name val="Calibri"/>
      <family val="2"/>
      <scheme val="minor"/>
    </font>
    <font>
      <u/>
      <sz val="11"/>
      <color theme="1"/>
      <name val="Calibri"/>
      <family val="2"/>
      <scheme val="minor"/>
    </font>
    <font>
      <b/>
      <sz val="11"/>
      <color theme="0"/>
      <name val="Calibri"/>
      <family val="2"/>
      <scheme val="minor"/>
    </font>
    <font>
      <sz val="14"/>
      <color theme="0" tint="-4.9989318521683403E-2"/>
      <name val="Calibri"/>
      <family val="2"/>
      <scheme val="minor"/>
    </font>
    <font>
      <b/>
      <sz val="14"/>
      <color theme="0"/>
      <name val="Calibri"/>
      <family val="2"/>
      <scheme val="minor"/>
    </font>
    <font>
      <b/>
      <u/>
      <sz val="9"/>
      <color theme="1"/>
      <name val="Calibri"/>
      <family val="2"/>
      <scheme val="minor"/>
    </font>
    <font>
      <sz val="12"/>
      <color theme="1"/>
      <name val="Calibri"/>
      <family val="2"/>
    </font>
    <font>
      <b/>
      <sz val="11"/>
      <color theme="1"/>
      <name val="Calibri"/>
      <family val="2"/>
    </font>
    <font>
      <b/>
      <u/>
      <sz val="8"/>
      <color theme="1"/>
      <name val="Calibri"/>
      <family val="2"/>
      <scheme val="minor"/>
    </font>
    <font>
      <sz val="12"/>
      <name val="Calibri"/>
      <family val="2"/>
      <scheme val="minor"/>
    </font>
    <font>
      <b/>
      <sz val="12"/>
      <color rgb="FFFFC000"/>
      <name val="Calibri"/>
      <family val="2"/>
      <scheme val="minor"/>
    </font>
    <font>
      <b/>
      <u/>
      <sz val="12"/>
      <name val="Calibri"/>
      <family val="2"/>
      <scheme val="minor"/>
    </font>
    <font>
      <sz val="12"/>
      <color rgb="FFED0677"/>
      <name val="Calibri"/>
      <family val="2"/>
      <scheme val="minor"/>
    </font>
    <font>
      <b/>
      <sz val="12"/>
      <color rgb="FFED0677"/>
      <name val="Calibri"/>
      <family val="2"/>
      <scheme val="minor"/>
    </font>
    <font>
      <b/>
      <sz val="12"/>
      <color rgb="FF53C6FF"/>
      <name val="Calibri"/>
      <family val="2"/>
      <scheme val="minor"/>
    </font>
    <font>
      <b/>
      <sz val="12"/>
      <color rgb="FFFFFF00"/>
      <name val="Calibri"/>
      <family val="2"/>
      <scheme val="minor"/>
    </font>
    <font>
      <b/>
      <sz val="12"/>
      <color rgb="FF002060"/>
      <name val="Calibri"/>
      <family val="2"/>
      <scheme val="minor"/>
    </font>
    <font>
      <b/>
      <sz val="12"/>
      <color rgb="FF00B050"/>
      <name val="Calibri"/>
      <family val="2"/>
      <scheme val="minor"/>
    </font>
    <font>
      <vertAlign val="subscript"/>
      <sz val="12"/>
      <name val="Calibri"/>
      <family val="2"/>
      <scheme val="minor"/>
    </font>
    <font>
      <b/>
      <sz val="16"/>
      <color rgb="FFFF0000"/>
      <name val="Wingdings 2"/>
      <family val="1"/>
      <charset val="2"/>
    </font>
    <font>
      <b/>
      <sz val="8"/>
      <color theme="1"/>
      <name val="Calibri"/>
      <family val="2"/>
      <scheme val="minor"/>
    </font>
    <font>
      <b/>
      <sz val="14"/>
      <name val="Calibri"/>
      <family val="2"/>
      <scheme val="minor"/>
    </font>
    <font>
      <b/>
      <sz val="11"/>
      <name val="Calibri"/>
      <family val="2"/>
      <scheme val="minor"/>
    </font>
    <font>
      <b/>
      <i/>
      <sz val="12"/>
      <color rgb="FF00B050"/>
      <name val="Calibri"/>
      <family val="2"/>
      <scheme val="minor"/>
    </font>
    <font>
      <b/>
      <i/>
      <sz val="12"/>
      <color rgb="FFFF0000"/>
      <name val="Calibri"/>
      <family val="2"/>
      <scheme val="minor"/>
    </font>
    <font>
      <sz val="8"/>
      <name val="Calibri"/>
      <family val="2"/>
      <scheme val="minor"/>
    </font>
    <font>
      <sz val="12"/>
      <color theme="1"/>
      <name val="Wingdings"/>
      <charset val="2"/>
    </font>
    <font>
      <i/>
      <sz val="12"/>
      <color theme="1"/>
      <name val="Calibri"/>
      <family val="2"/>
    </font>
    <font>
      <vertAlign val="subscript"/>
      <sz val="12"/>
      <color theme="1"/>
      <name val="Calibri"/>
      <family val="2"/>
      <scheme val="minor"/>
    </font>
    <font>
      <sz val="11"/>
      <color theme="1"/>
      <name val="Wingdings"/>
      <charset val="2"/>
    </font>
    <font>
      <i/>
      <sz val="11"/>
      <color theme="1"/>
      <name val="Calibri"/>
      <family val="2"/>
    </font>
    <font>
      <b/>
      <u/>
      <sz val="12"/>
      <color rgb="FFFF0000"/>
      <name val="Calibri"/>
      <family val="2"/>
      <scheme val="minor"/>
    </font>
    <font>
      <sz val="9"/>
      <color theme="1"/>
      <name val="Calibri"/>
      <family val="2"/>
      <scheme val="minor"/>
    </font>
    <font>
      <sz val="9"/>
      <color rgb="FFFF0000"/>
      <name val="Calibri"/>
      <family val="2"/>
      <scheme val="minor"/>
    </font>
  </fonts>
  <fills count="20">
    <fill>
      <patternFill patternType="none"/>
    </fill>
    <fill>
      <patternFill patternType="gray125"/>
    </fill>
    <fill>
      <patternFill patternType="solid">
        <fgColor theme="0" tint="-0.14999847407452621"/>
        <bgColor indexed="64"/>
      </patternFill>
    </fill>
    <fill>
      <patternFill patternType="gray125">
        <fgColor theme="8" tint="0.59996337778862885"/>
        <bgColor theme="0" tint="-0.14999847407452621"/>
      </patternFill>
    </fill>
    <fill>
      <patternFill patternType="solid">
        <fgColor rgb="FF53C6FF"/>
        <bgColor theme="0"/>
      </patternFill>
    </fill>
    <fill>
      <patternFill patternType="solid">
        <fgColor rgb="FFED0677"/>
        <bgColor theme="0"/>
      </patternFill>
    </fill>
    <fill>
      <patternFill patternType="solid">
        <fgColor theme="0" tint="-4.9989318521683403E-2"/>
        <bgColor theme="0"/>
      </patternFill>
    </fill>
    <fill>
      <patternFill patternType="solid">
        <fgColor theme="0" tint="-4.9989318521683403E-2"/>
        <bgColor theme="8" tint="0.59996337778862885"/>
      </patternFill>
    </fill>
    <fill>
      <patternFill patternType="solid">
        <fgColor theme="0" tint="-0.14999847407452621"/>
        <bgColor theme="0"/>
      </patternFill>
    </fill>
    <fill>
      <patternFill patternType="solid">
        <fgColor indexed="65"/>
        <bgColor theme="0"/>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0" tint="-0.14996795556505021"/>
        <bgColor theme="0"/>
      </patternFill>
    </fill>
    <fill>
      <patternFill patternType="solid">
        <fgColor theme="7" tint="0.59999389629810485"/>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33346E"/>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right/>
      <top style="double">
        <color auto="1"/>
      </top>
      <bottom/>
      <diagonal/>
    </border>
  </borders>
  <cellStyleXfs count="2">
    <xf numFmtId="0" fontId="0" fillId="0" borderId="0"/>
    <xf numFmtId="0" fontId="38" fillId="0" borderId="0" applyNumberFormat="0" applyFill="0" applyBorder="0" applyAlignment="0" applyProtection="0"/>
  </cellStyleXfs>
  <cellXfs count="318">
    <xf numFmtId="0" fontId="0" fillId="0" borderId="0" xfId="0"/>
    <xf numFmtId="0" fontId="1" fillId="2" borderId="1" xfId="0" applyFont="1" applyFill="1" applyBorder="1"/>
    <xf numFmtId="0" fontId="0" fillId="2" borderId="1" xfId="0" applyFill="1" applyBorder="1"/>
    <xf numFmtId="0" fontId="0" fillId="0" borderId="1" xfId="0" applyBorder="1"/>
    <xf numFmtId="0" fontId="0" fillId="0" borderId="0" xfId="0" applyAlignment="1">
      <alignment horizontal="center" vertical="center"/>
    </xf>
    <xf numFmtId="0" fontId="1" fillId="2" borderId="1" xfId="0" applyFont="1" applyFill="1" applyBorder="1" applyAlignment="1">
      <alignment horizont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2" fillId="2" borderId="1" xfId="0" applyFont="1" applyFill="1" applyBorder="1" applyAlignment="1">
      <alignment horizontal="left" vertical="center" wrapText="1" readingOrder="1"/>
    </xf>
    <xf numFmtId="164" fontId="0" fillId="0" borderId="1" xfId="0" applyNumberFormat="1" applyBorder="1" applyAlignment="1">
      <alignment horizontal="center"/>
    </xf>
    <xf numFmtId="0" fontId="0" fillId="0" borderId="0" xfId="0" applyFont="1"/>
    <xf numFmtId="0" fontId="0" fillId="0" borderId="0" xfId="0" applyFont="1" applyAlignment="1">
      <alignment vertical="center"/>
    </xf>
    <xf numFmtId="0" fontId="1" fillId="2" borderId="1" xfId="0" applyFont="1" applyFill="1" applyBorder="1"/>
    <xf numFmtId="0" fontId="5" fillId="0" borderId="0" xfId="0" applyFont="1" applyAlignment="1">
      <alignment vertical="center"/>
    </xf>
    <xf numFmtId="164" fontId="5" fillId="0" borderId="0" xfId="0" applyNumberFormat="1" applyFont="1" applyAlignment="1">
      <alignment vertical="center"/>
    </xf>
    <xf numFmtId="0" fontId="0" fillId="0" borderId="0" xfId="0" applyBorder="1"/>
    <xf numFmtId="165" fontId="5" fillId="0" borderId="0" xfId="0" applyNumberFormat="1" applyFont="1"/>
    <xf numFmtId="0" fontId="0" fillId="0" borderId="0" xfId="0" applyBorder="1" applyAlignment="1">
      <alignment horizontal="center" vertical="center"/>
    </xf>
    <xf numFmtId="2" fontId="0" fillId="0" borderId="0" xfId="0" applyNumberFormat="1" applyAlignment="1">
      <alignment horizontal="center"/>
    </xf>
    <xf numFmtId="0" fontId="13" fillId="0" borderId="0" xfId="0" applyFont="1" applyAlignment="1">
      <alignment horizontal="center" vertical="center"/>
    </xf>
    <xf numFmtId="0" fontId="2" fillId="0" borderId="0" xfId="0" applyFont="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1" fillId="2" borderId="1" xfId="0" applyFont="1" applyFill="1" applyBorder="1" applyAlignment="1">
      <alignment horizontal="center" vertical="center" wrapText="1"/>
    </xf>
    <xf numFmtId="0" fontId="0" fillId="0" borderId="1" xfId="0" applyBorder="1" applyAlignment="1">
      <alignment vertical="center"/>
    </xf>
    <xf numFmtId="0" fontId="14" fillId="0" borderId="0" xfId="0" applyFont="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0" fillId="0" borderId="0" xfId="0" applyFill="1" applyAlignment="1">
      <alignment horizontal="center" wrapText="1"/>
    </xf>
    <xf numFmtId="0" fontId="27" fillId="0" borderId="0" xfId="0" applyFont="1" applyAlignment="1">
      <alignment horizontal="left" vertical="center" wrapText="1"/>
    </xf>
    <xf numFmtId="166" fontId="2" fillId="0" borderId="0" xfId="0" applyNumberFormat="1" applyFont="1" applyAlignment="1">
      <alignment horizontal="center" vertical="center"/>
    </xf>
    <xf numFmtId="2" fontId="2" fillId="0" borderId="0" xfId="0" applyNumberFormat="1" applyFont="1" applyAlignment="1">
      <alignment horizontal="center"/>
    </xf>
    <xf numFmtId="166" fontId="0" fillId="0" borderId="1" xfId="0" applyNumberFormat="1" applyBorder="1" applyAlignment="1">
      <alignment horizontal="center"/>
    </xf>
    <xf numFmtId="0" fontId="0" fillId="0" borderId="0" xfId="0" applyFill="1" applyBorder="1"/>
    <xf numFmtId="0" fontId="1" fillId="2" borderId="1" xfId="0" applyFont="1" applyFill="1" applyBorder="1"/>
    <xf numFmtId="0" fontId="0" fillId="0" borderId="0" xfId="0" applyAlignment="1">
      <alignment horizontal="right" vertical="center"/>
    </xf>
    <xf numFmtId="2" fontId="5" fillId="0" borderId="0" xfId="0" applyNumberFormat="1" applyFont="1" applyAlignment="1">
      <alignment vertical="center"/>
    </xf>
    <xf numFmtId="1" fontId="0" fillId="0" borderId="0" xfId="0" applyNumberFormat="1"/>
    <xf numFmtId="0" fontId="21" fillId="0" borderId="0" xfId="0" applyFont="1" applyFill="1" applyBorder="1" applyAlignment="1">
      <alignment horizontal="center" vertical="center"/>
    </xf>
    <xf numFmtId="0" fontId="0" fillId="0" borderId="0" xfId="0" applyFont="1" applyAlignment="1">
      <alignment horizontal="center" vertical="center"/>
    </xf>
    <xf numFmtId="0" fontId="9" fillId="6" borderId="0" xfId="0" applyFont="1" applyFill="1" applyBorder="1" applyAlignment="1">
      <alignment horizontal="left" vertical="center" wrapText="1"/>
    </xf>
    <xf numFmtId="0" fontId="9" fillId="6" borderId="0" xfId="0" applyFont="1" applyFill="1" applyBorder="1" applyAlignment="1">
      <alignment horizontal="left" vertical="center"/>
    </xf>
    <xf numFmtId="0" fontId="0" fillId="6" borderId="0" xfId="0" applyFill="1" applyBorder="1" applyAlignment="1">
      <alignment horizontal="left" vertical="center"/>
    </xf>
    <xf numFmtId="0" fontId="0" fillId="6" borderId="0" xfId="0" applyFill="1" applyBorder="1" applyAlignment="1">
      <alignment horizontal="center" vertical="center"/>
    </xf>
    <xf numFmtId="0" fontId="25" fillId="6" borderId="0" xfId="0" applyFont="1" applyFill="1" applyBorder="1" applyAlignment="1">
      <alignment horizontal="left" vertical="center"/>
    </xf>
    <xf numFmtId="0" fontId="2" fillId="6" borderId="0" xfId="0" applyFont="1" applyFill="1" applyBorder="1" applyAlignment="1">
      <alignment horizontal="left" vertical="center"/>
    </xf>
    <xf numFmtId="0" fontId="0" fillId="6" borderId="0" xfId="0" applyFill="1"/>
    <xf numFmtId="0" fontId="24" fillId="6" borderId="0" xfId="0" applyFont="1" applyFill="1" applyBorder="1" applyAlignment="1">
      <alignment horizontal="center" vertical="center"/>
    </xf>
    <xf numFmtId="0" fontId="2" fillId="6" borderId="0" xfId="0" applyFont="1" applyFill="1" applyBorder="1" applyAlignment="1">
      <alignment horizontal="center" vertical="center"/>
    </xf>
    <xf numFmtId="0" fontId="25" fillId="6" borderId="0" xfId="0" applyFont="1" applyFill="1" applyBorder="1" applyAlignment="1">
      <alignment horizontal="left" vertical="center" wrapText="1"/>
    </xf>
    <xf numFmtId="0" fontId="14" fillId="6" borderId="0" xfId="0" applyFont="1" applyFill="1" applyAlignment="1">
      <alignment horizontal="center" vertical="center" wrapText="1"/>
    </xf>
    <xf numFmtId="0" fontId="13" fillId="6" borderId="0" xfId="0" applyFont="1" applyFill="1" applyAlignment="1">
      <alignment horizontal="center" vertical="center"/>
    </xf>
    <xf numFmtId="0" fontId="25" fillId="6" borderId="0" xfId="0" applyFont="1" applyFill="1" applyBorder="1" applyAlignment="1">
      <alignment horizontal="center" vertical="center" wrapText="1"/>
    </xf>
    <xf numFmtId="0" fontId="0" fillId="7" borderId="0" xfId="0" applyFill="1"/>
    <xf numFmtId="0" fontId="18" fillId="7" borderId="0" xfId="0" applyFont="1" applyFill="1"/>
    <xf numFmtId="0" fontId="9" fillId="7" borderId="0" xfId="0" applyFont="1" applyFill="1" applyBorder="1" applyAlignment="1">
      <alignment horizontal="left" vertical="center"/>
    </xf>
    <xf numFmtId="0" fontId="9" fillId="7" borderId="0" xfId="0" applyFont="1" applyFill="1" applyBorder="1" applyAlignment="1">
      <alignment horizontal="left" vertical="center" wrapText="1"/>
    </xf>
    <xf numFmtId="0" fontId="1" fillId="2" borderId="1" xfId="0" applyFont="1" applyFill="1" applyBorder="1"/>
    <xf numFmtId="0" fontId="0" fillId="7" borderId="0" xfId="0" applyFill="1" applyBorder="1" applyAlignment="1">
      <alignment horizontal="left" vertical="center"/>
    </xf>
    <xf numFmtId="0" fontId="8" fillId="7" borderId="0" xfId="0" applyFont="1" applyFill="1" applyBorder="1" applyAlignment="1">
      <alignment horizontal="center" vertical="center"/>
    </xf>
    <xf numFmtId="0" fontId="0" fillId="6" borderId="0" xfId="0" applyFill="1" applyAlignment="1">
      <alignment vertical="center"/>
    </xf>
    <xf numFmtId="0" fontId="0" fillId="6" borderId="0" xfId="0" applyFill="1" applyAlignment="1">
      <alignment horizontal="center" vertical="center"/>
    </xf>
    <xf numFmtId="0" fontId="4" fillId="6" borderId="0" xfId="0" applyFont="1" applyFill="1" applyAlignment="1">
      <alignment vertical="center"/>
    </xf>
    <xf numFmtId="0" fontId="4" fillId="6" borderId="0" xfId="0" applyFont="1" applyFill="1" applyAlignment="1">
      <alignment vertical="center" wrapText="1"/>
    </xf>
    <xf numFmtId="0" fontId="0" fillId="6" borderId="0" xfId="0" applyFill="1" applyAlignment="1">
      <alignment vertical="top" wrapText="1"/>
    </xf>
    <xf numFmtId="0" fontId="0" fillId="6" borderId="0" xfId="0" applyFill="1" applyBorder="1" applyAlignment="1">
      <alignment horizontal="center"/>
    </xf>
    <xf numFmtId="0" fontId="18" fillId="6" borderId="0" xfId="0" applyFont="1" applyFill="1"/>
    <xf numFmtId="0" fontId="8" fillId="6" borderId="0" xfId="0" applyFont="1" applyFill="1" applyBorder="1" applyAlignment="1">
      <alignment horizontal="center" vertical="center"/>
    </xf>
    <xf numFmtId="0" fontId="9" fillId="6" borderId="0" xfId="0" applyFont="1" applyFill="1" applyAlignment="1">
      <alignment horizontal="left" vertical="center"/>
    </xf>
    <xf numFmtId="0" fontId="9" fillId="6" borderId="0" xfId="0" applyFont="1" applyFill="1" applyAlignment="1">
      <alignment horizontal="left" vertical="center" wrapText="1"/>
    </xf>
    <xf numFmtId="0" fontId="0" fillId="9" borderId="0" xfId="0" applyFill="1"/>
    <xf numFmtId="0" fontId="0" fillId="9" borderId="0" xfId="0" applyFill="1" applyBorder="1"/>
    <xf numFmtId="0" fontId="29" fillId="6" borderId="0" xfId="0" applyFont="1" applyFill="1" applyAlignment="1"/>
    <xf numFmtId="0" fontId="4" fillId="7" borderId="0" xfId="0" applyFont="1" applyFill="1" applyAlignment="1">
      <alignment horizontal="left" vertical="center" wrapText="1"/>
    </xf>
    <xf numFmtId="0" fontId="4" fillId="7" borderId="0" xfId="0" applyFont="1" applyFill="1" applyAlignment="1">
      <alignment vertical="center" wrapText="1"/>
    </xf>
    <xf numFmtId="0" fontId="0" fillId="10" borderId="0" xfId="0" applyFill="1"/>
    <xf numFmtId="0" fontId="4" fillId="11" borderId="0" xfId="0" applyFont="1" applyFill="1" applyAlignment="1">
      <alignment vertical="center"/>
    </xf>
    <xf numFmtId="0" fontId="0" fillId="0" borderId="0" xfId="0" applyAlignment="1">
      <alignment horizontal="right" vertical="center"/>
    </xf>
    <xf numFmtId="0" fontId="14" fillId="7"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28" fillId="7" borderId="0" xfId="0" applyFont="1" applyFill="1" applyAlignment="1">
      <alignment vertical="top" wrapText="1"/>
    </xf>
    <xf numFmtId="0" fontId="0" fillId="0" borderId="0" xfId="0" applyAlignment="1">
      <alignment vertical="center"/>
    </xf>
    <xf numFmtId="0" fontId="1" fillId="6" borderId="0" xfId="0" applyFont="1" applyFill="1" applyAlignment="1">
      <alignment vertical="center" wrapText="1"/>
    </xf>
    <xf numFmtId="0" fontId="8" fillId="10" borderId="0" xfId="0" applyFont="1" applyFill="1" applyBorder="1" applyAlignment="1">
      <alignment horizontal="center" vertical="center" wrapText="1"/>
    </xf>
    <xf numFmtId="0" fontId="21" fillId="12" borderId="2" xfId="0" applyFont="1" applyFill="1" applyBorder="1" applyAlignment="1">
      <alignment horizontal="center" vertical="center"/>
    </xf>
    <xf numFmtId="0" fontId="30" fillId="6" borderId="0" xfId="0" applyFont="1" applyFill="1" applyAlignment="1">
      <alignment horizontal="center" vertical="center" wrapText="1"/>
    </xf>
    <xf numFmtId="0" fontId="0" fillId="6" borderId="0" xfId="0" applyFill="1" applyAlignment="1">
      <alignment vertical="center"/>
    </xf>
    <xf numFmtId="0" fontId="8" fillId="6" borderId="0" xfId="0" applyFont="1" applyFill="1" applyBorder="1" applyAlignment="1" applyProtection="1">
      <alignment horizontal="center" vertical="center" wrapText="1"/>
      <protection locked="0"/>
    </xf>
    <xf numFmtId="0" fontId="30" fillId="10" borderId="0" xfId="0" applyFont="1" applyFill="1" applyAlignment="1">
      <alignment horizontal="center" vertical="center" wrapText="1"/>
    </xf>
    <xf numFmtId="0" fontId="0" fillId="0" borderId="0" xfId="0" applyAlignment="1">
      <alignment horizontal="center"/>
    </xf>
    <xf numFmtId="0" fontId="0" fillId="6" borderId="0" xfId="0" applyFill="1" applyAlignment="1">
      <alignment vertical="center"/>
    </xf>
    <xf numFmtId="0" fontId="2" fillId="6" borderId="0" xfId="0" applyFont="1" applyFill="1"/>
    <xf numFmtId="0" fontId="2" fillId="10" borderId="0" xfId="0" applyFont="1" applyFill="1"/>
    <xf numFmtId="0" fontId="2" fillId="0" borderId="0" xfId="0" applyFont="1"/>
    <xf numFmtId="0" fontId="32" fillId="7" borderId="0" xfId="0" applyFont="1" applyFill="1" applyBorder="1" applyAlignment="1">
      <alignment horizontal="center" vertical="center" wrapText="1"/>
    </xf>
    <xf numFmtId="0" fontId="2" fillId="10" borderId="0" xfId="0" applyFont="1" applyFill="1" applyAlignment="1">
      <alignment horizontal="center" vertical="center" wrapText="1"/>
    </xf>
    <xf numFmtId="9" fontId="34" fillId="6" borderId="0" xfId="0" applyNumberFormat="1" applyFont="1" applyFill="1" applyAlignment="1">
      <alignment horizontal="center" vertical="center"/>
    </xf>
    <xf numFmtId="0" fontId="2" fillId="2" borderId="0" xfId="0" applyFont="1" applyFill="1" applyBorder="1" applyAlignment="1">
      <alignment horizontal="center" vertical="center" wrapText="1" readingOrder="1"/>
    </xf>
    <xf numFmtId="0" fontId="0" fillId="0" borderId="0" xfId="0" applyFill="1" applyBorder="1" applyAlignment="1">
      <alignment horizontal="center" vertical="center"/>
    </xf>
    <xf numFmtId="0" fontId="0" fillId="6" borderId="0" xfId="0" applyFont="1" applyFill="1" applyAlignment="1">
      <alignment vertical="center"/>
    </xf>
    <xf numFmtId="0" fontId="0" fillId="6" borderId="0" xfId="0" applyFont="1" applyFill="1"/>
    <xf numFmtId="0" fontId="5" fillId="6" borderId="0" xfId="0" applyFont="1" applyFill="1" applyAlignment="1">
      <alignment vertical="center"/>
    </xf>
    <xf numFmtId="0" fontId="28" fillId="6" borderId="0" xfId="0" applyFont="1" applyFill="1" applyAlignment="1">
      <alignment vertical="top" wrapText="1"/>
    </xf>
    <xf numFmtId="0" fontId="29" fillId="6" borderId="0" xfId="0" applyFont="1" applyFill="1" applyAlignment="1">
      <alignment vertical="top" wrapText="1"/>
    </xf>
    <xf numFmtId="0" fontId="5" fillId="6" borderId="0" xfId="0" applyFont="1" applyFill="1" applyBorder="1" applyAlignment="1">
      <alignment vertical="center"/>
    </xf>
    <xf numFmtId="0" fontId="0" fillId="6" borderId="0" xfId="0" applyFill="1" applyBorder="1"/>
    <xf numFmtId="0" fontId="7" fillId="6" borderId="0" xfId="0" applyFont="1" applyFill="1" applyBorder="1" applyAlignment="1">
      <alignment vertical="center"/>
    </xf>
    <xf numFmtId="0" fontId="0" fillId="10" borderId="0" xfId="0" applyFont="1" applyFill="1"/>
    <xf numFmtId="0" fontId="10" fillId="6" borderId="0" xfId="0" applyFont="1" applyFill="1" applyBorder="1" applyAlignment="1">
      <alignment horizontal="center" vertical="center"/>
    </xf>
    <xf numFmtId="0" fontId="12" fillId="6" borderId="0" xfId="0" applyFont="1" applyFill="1" applyAlignment="1">
      <alignment horizontal="center" vertical="center"/>
    </xf>
    <xf numFmtId="0" fontId="14" fillId="6" borderId="0" xfId="0" applyFont="1" applyFill="1" applyAlignment="1">
      <alignment vertical="center" wrapText="1"/>
    </xf>
    <xf numFmtId="0" fontId="13" fillId="6" borderId="0" xfId="0" applyFont="1" applyFill="1" applyAlignment="1">
      <alignment vertical="center"/>
    </xf>
    <xf numFmtId="0" fontId="14" fillId="6" borderId="0" xfId="0" applyFont="1" applyFill="1" applyBorder="1" applyAlignment="1">
      <alignment horizontal="center" vertical="center"/>
    </xf>
    <xf numFmtId="0" fontId="0" fillId="6" borderId="0" xfId="0" applyFill="1" applyAlignment="1">
      <alignment horizontal="center" vertical="center" wrapText="1"/>
    </xf>
    <xf numFmtId="0" fontId="10" fillId="6" borderId="5" xfId="0" applyFont="1" applyFill="1" applyBorder="1" applyAlignment="1">
      <alignment horizontal="center" vertical="center"/>
    </xf>
    <xf numFmtId="0" fontId="10" fillId="8" borderId="3" xfId="0" applyFont="1" applyFill="1" applyBorder="1" applyAlignment="1">
      <alignment horizontal="center" vertical="center"/>
    </xf>
    <xf numFmtId="0" fontId="10" fillId="8" borderId="4" xfId="0" applyFont="1" applyFill="1" applyBorder="1" applyAlignment="1">
      <alignment horizontal="center" vertical="center"/>
    </xf>
    <xf numFmtId="0" fontId="14" fillId="0" borderId="0" xfId="0" applyFont="1" applyFill="1" applyBorder="1" applyAlignment="1">
      <alignment horizontal="center" vertical="center" wrapText="1"/>
    </xf>
    <xf numFmtId="0" fontId="0" fillId="13" borderId="0" xfId="0" applyFont="1" applyFill="1"/>
    <xf numFmtId="0" fontId="12" fillId="0" borderId="0" xfId="0" applyFont="1" applyFill="1" applyAlignment="1">
      <alignment horizontal="center" vertical="center"/>
    </xf>
    <xf numFmtId="0" fontId="0" fillId="0" borderId="0" xfId="0" applyFont="1" applyFill="1"/>
    <xf numFmtId="0" fontId="14" fillId="0" borderId="0" xfId="0" applyFont="1" applyFill="1" applyAlignment="1">
      <alignment vertical="center" wrapText="1"/>
    </xf>
    <xf numFmtId="0" fontId="5" fillId="0" borderId="0" xfId="0" applyFont="1" applyFill="1" applyAlignment="1">
      <alignment vertical="center"/>
    </xf>
    <xf numFmtId="0" fontId="14" fillId="0" borderId="0" xfId="0" applyFont="1" applyFill="1" applyBorder="1" applyAlignment="1">
      <alignment horizontal="center" vertical="center"/>
    </xf>
    <xf numFmtId="0" fontId="0" fillId="0" borderId="0" xfId="0" applyFill="1" applyAlignment="1">
      <alignment horizontal="center" vertical="center"/>
    </xf>
    <xf numFmtId="0" fontId="35" fillId="10" borderId="0" xfId="0" applyFont="1" applyFill="1" applyAlignment="1">
      <alignment horizontal="left" vertical="center" wrapText="1"/>
    </xf>
    <xf numFmtId="0" fontId="0" fillId="13" borderId="0" xfId="0" applyFill="1" applyAlignment="1">
      <alignment vertical="center"/>
    </xf>
    <xf numFmtId="0" fontId="0" fillId="13" borderId="0" xfId="0" applyFill="1" applyAlignment="1">
      <alignment horizontal="left" vertical="center"/>
    </xf>
    <xf numFmtId="0" fontId="11" fillId="6" borderId="0" xfId="0" applyFont="1" applyFill="1" applyAlignment="1">
      <alignment vertical="center"/>
    </xf>
    <xf numFmtId="0" fontId="0" fillId="13" borderId="0" xfId="0" applyFill="1"/>
    <xf numFmtId="0" fontId="0" fillId="0" borderId="0" xfId="0" applyAlignment="1">
      <alignment horizontal="left" vertical="center"/>
    </xf>
    <xf numFmtId="0" fontId="2" fillId="0" borderId="0" xfId="0" applyFont="1" applyAlignment="1">
      <alignment horizontal="left" vertical="center"/>
    </xf>
    <xf numFmtId="0" fontId="0" fillId="13" borderId="0" xfId="0" applyFont="1" applyFill="1" applyAlignment="1">
      <alignment horizontal="left" vertical="center"/>
    </xf>
    <xf numFmtId="0" fontId="2" fillId="13" borderId="0" xfId="0" applyFont="1" applyFill="1" applyAlignment="1">
      <alignment horizontal="left" vertical="center"/>
    </xf>
    <xf numFmtId="0" fontId="0" fillId="0" borderId="0" xfId="0" applyAlignment="1"/>
    <xf numFmtId="0" fontId="8" fillId="0" borderId="0" xfId="0" applyFont="1"/>
    <xf numFmtId="0" fontId="8" fillId="0" borderId="0" xfId="0" applyFont="1" applyAlignment="1">
      <alignment horizontal="left" vertical="top"/>
    </xf>
    <xf numFmtId="0" fontId="0" fillId="0" borderId="0" xfId="0" applyAlignment="1"/>
    <xf numFmtId="0" fontId="15" fillId="6" borderId="0" xfId="0" applyFont="1" applyFill="1" applyAlignment="1">
      <alignment horizontal="center" vertical="center" wrapText="1"/>
    </xf>
    <xf numFmtId="0" fontId="0" fillId="6" borderId="0" xfId="0" applyFill="1" applyAlignment="1"/>
    <xf numFmtId="0" fontId="36" fillId="6" borderId="0" xfId="0" applyFont="1" applyFill="1" applyAlignment="1">
      <alignment horizontal="right"/>
    </xf>
    <xf numFmtId="0" fontId="8" fillId="10" borderId="0" xfId="0" applyFont="1" applyFill="1"/>
    <xf numFmtId="0" fontId="8" fillId="10" borderId="0" xfId="0" applyFont="1" applyFill="1" applyAlignment="1">
      <alignment horizontal="left" vertical="top"/>
    </xf>
    <xf numFmtId="0" fontId="8" fillId="10" borderId="0" xfId="0" applyFont="1" applyFill="1" applyAlignment="1">
      <alignment horizontal="left" vertical="top" wrapText="1"/>
    </xf>
    <xf numFmtId="0" fontId="0" fillId="10" borderId="0" xfId="0" applyFill="1" applyAlignment="1"/>
    <xf numFmtId="0" fontId="8" fillId="10" borderId="0" xfId="0" applyFont="1" applyFill="1" applyAlignment="1">
      <alignment horizontal="left" vertical="top"/>
    </xf>
    <xf numFmtId="0" fontId="8" fillId="10" borderId="0" xfId="0" applyFont="1" applyFill="1" applyAlignment="1">
      <alignment vertical="top"/>
    </xf>
    <xf numFmtId="0" fontId="18" fillId="10" borderId="0" xfId="0" applyFont="1" applyFill="1" applyAlignment="1">
      <alignment horizontal="left" vertical="top" wrapText="1"/>
    </xf>
    <xf numFmtId="0" fontId="38" fillId="10" borderId="0" xfId="1" applyFill="1" applyAlignment="1">
      <alignment horizontal="center" vertical="top"/>
    </xf>
    <xf numFmtId="0" fontId="0" fillId="0" borderId="0" xfId="0" applyAlignment="1">
      <alignment vertical="top"/>
    </xf>
    <xf numFmtId="0" fontId="0" fillId="10" borderId="0" xfId="0" applyFill="1" applyBorder="1" applyAlignment="1">
      <alignment vertical="top"/>
    </xf>
    <xf numFmtId="0" fontId="0" fillId="10" borderId="0" xfId="0" applyFill="1" applyAlignment="1">
      <alignment vertical="top"/>
    </xf>
    <xf numFmtId="0" fontId="8" fillId="10" borderId="0" xfId="0" applyFont="1" applyFill="1" applyAlignment="1"/>
    <xf numFmtId="0" fontId="5" fillId="10" borderId="0" xfId="0" applyFont="1" applyFill="1" applyAlignment="1">
      <alignment horizontal="center" vertical="top" wrapText="1"/>
    </xf>
    <xf numFmtId="0" fontId="11" fillId="0" borderId="0" xfId="0" applyFont="1" applyFill="1" applyAlignment="1">
      <alignment horizontal="left" vertical="center"/>
    </xf>
    <xf numFmtId="0" fontId="0" fillId="0" borderId="0" xfId="0" applyFill="1"/>
    <xf numFmtId="0" fontId="8" fillId="10" borderId="0" xfId="0" applyFont="1" applyFill="1" applyAlignment="1">
      <alignment horizontal="center"/>
    </xf>
    <xf numFmtId="0" fontId="1" fillId="10" borderId="0" xfId="0" applyFont="1" applyFill="1" applyBorder="1" applyAlignment="1">
      <alignment horizontal="center" vertical="center"/>
    </xf>
    <xf numFmtId="0" fontId="51" fillId="6" borderId="0" xfId="0" applyFont="1" applyFill="1" applyBorder="1" applyAlignment="1">
      <alignment horizontal="center" vertical="center"/>
    </xf>
    <xf numFmtId="0" fontId="0" fillId="0" borderId="0" xfId="0" applyAlignment="1">
      <alignment vertical="top"/>
    </xf>
    <xf numFmtId="0" fontId="0" fillId="0" borderId="0" xfId="0" applyAlignment="1">
      <alignment horizontal="left" vertical="top"/>
    </xf>
    <xf numFmtId="0" fontId="0" fillId="10" borderId="0" xfId="0" applyFill="1" applyAlignment="1">
      <alignment horizontal="left" vertical="top"/>
    </xf>
    <xf numFmtId="0" fontId="0" fillId="10" borderId="0" xfId="0" applyFill="1" applyAlignment="1">
      <alignment horizontal="left" vertical="top" wrapText="1"/>
    </xf>
    <xf numFmtId="0" fontId="0" fillId="0" borderId="0" xfId="0" applyAlignment="1">
      <alignment vertical="top"/>
    </xf>
    <xf numFmtId="0" fontId="0" fillId="10" borderId="0" xfId="0" applyFill="1" applyAlignment="1"/>
    <xf numFmtId="0" fontId="8" fillId="10" borderId="0" xfId="0" applyFont="1" applyFill="1" applyAlignment="1">
      <alignment horizontal="left" vertical="top"/>
    </xf>
    <xf numFmtId="0" fontId="8" fillId="10" borderId="0" xfId="0" applyFont="1" applyFill="1" applyAlignment="1">
      <alignment vertical="top"/>
    </xf>
    <xf numFmtId="0" fontId="18" fillId="10" borderId="0" xfId="0" applyFont="1" applyFill="1" applyAlignment="1">
      <alignment horizontal="left" vertical="top" wrapText="1"/>
    </xf>
    <xf numFmtId="0" fontId="8" fillId="10" borderId="0" xfId="0" applyFont="1" applyFill="1" applyAlignment="1"/>
    <xf numFmtId="0" fontId="0" fillId="10" borderId="0" xfId="0" applyFill="1" applyAlignment="1">
      <alignment horizontal="left" vertical="top"/>
    </xf>
    <xf numFmtId="0" fontId="0" fillId="10" borderId="0" xfId="0" applyFill="1" applyAlignment="1">
      <alignment vertical="top"/>
    </xf>
    <xf numFmtId="0" fontId="0" fillId="0" borderId="0" xfId="0" applyAlignment="1">
      <alignment vertical="top"/>
    </xf>
    <xf numFmtId="0" fontId="0" fillId="10" borderId="0" xfId="0" applyFill="1" applyAlignment="1">
      <alignment horizontal="left" vertical="top"/>
    </xf>
    <xf numFmtId="0" fontId="0" fillId="10" borderId="0" xfId="0" applyFill="1" applyAlignment="1">
      <alignment vertical="top" wrapText="1"/>
    </xf>
    <xf numFmtId="0" fontId="0" fillId="10" borderId="0" xfId="0" applyFill="1" applyAlignment="1">
      <alignment horizontal="left" vertical="top" wrapText="1" indent="1"/>
    </xf>
    <xf numFmtId="0" fontId="0" fillId="0" borderId="0" xfId="0" applyAlignment="1">
      <alignment horizontal="left" vertical="top" wrapText="1" indent="1"/>
    </xf>
    <xf numFmtId="0" fontId="38" fillId="10" borderId="0" xfId="1" applyFill="1" applyAlignment="1">
      <alignment horizontal="center"/>
    </xf>
    <xf numFmtId="0" fontId="8" fillId="10" borderId="0" xfId="0" applyFont="1" applyFill="1" applyProtection="1">
      <protection locked="0"/>
    </xf>
    <xf numFmtId="0" fontId="8" fillId="8" borderId="2" xfId="0" applyFont="1" applyFill="1" applyBorder="1" applyAlignment="1" applyProtection="1">
      <alignment horizontal="center" vertical="center"/>
      <protection locked="0"/>
    </xf>
    <xf numFmtId="0" fontId="8" fillId="8" borderId="2" xfId="0" applyFont="1" applyFill="1" applyBorder="1" applyAlignment="1" applyProtection="1">
      <alignment horizontal="center" vertical="center" wrapText="1"/>
      <protection locked="0"/>
    </xf>
    <xf numFmtId="0" fontId="20" fillId="8" borderId="2" xfId="0" applyFont="1" applyFill="1" applyBorder="1" applyAlignment="1" applyProtection="1">
      <alignment horizontal="center" vertical="center"/>
      <protection locked="0"/>
    </xf>
    <xf numFmtId="0" fontId="36" fillId="10" borderId="0" xfId="0" applyFont="1" applyFill="1"/>
    <xf numFmtId="0" fontId="8" fillId="4" borderId="2" xfId="0" applyFont="1" applyFill="1" applyBorder="1" applyAlignment="1" applyProtection="1">
      <alignment horizontal="center" vertical="center"/>
      <protection locked="0"/>
    </xf>
    <xf numFmtId="0" fontId="24" fillId="6" borderId="0" xfId="0" applyFont="1" applyFill="1" applyAlignment="1" applyProtection="1">
      <alignment horizontal="center" vertical="center"/>
      <protection locked="0"/>
    </xf>
    <xf numFmtId="0" fontId="24" fillId="5" borderId="2" xfId="0" applyFont="1" applyFill="1" applyBorder="1" applyAlignment="1" applyProtection="1">
      <alignment horizontal="center" vertical="center"/>
      <protection locked="0"/>
    </xf>
    <xf numFmtId="0" fontId="26" fillId="6" borderId="0" xfId="0" applyFont="1" applyFill="1" applyBorder="1" applyAlignment="1" applyProtection="1">
      <alignment horizontal="center" vertical="center"/>
      <protection locked="0"/>
    </xf>
    <xf numFmtId="0" fontId="8" fillId="6" borderId="0" xfId="0" applyFont="1" applyFill="1" applyBorder="1" applyAlignment="1" applyProtection="1">
      <alignment horizontal="center" vertical="center"/>
      <protection locked="0"/>
    </xf>
    <xf numFmtId="0" fontId="8" fillId="10" borderId="0" xfId="0" applyFont="1" applyFill="1" applyBorder="1" applyAlignment="1" applyProtection="1">
      <alignment horizontal="center" vertical="center" wrapText="1"/>
      <protection locked="0"/>
    </xf>
    <xf numFmtId="0" fontId="26" fillId="2" borderId="2" xfId="0" applyFont="1" applyFill="1" applyBorder="1" applyAlignment="1" applyProtection="1">
      <alignment horizontal="center" vertical="center" wrapText="1"/>
      <protection locked="0"/>
    </xf>
    <xf numFmtId="0" fontId="8" fillId="10" borderId="0" xfId="0" applyFont="1" applyFill="1" applyAlignment="1" applyProtection="1">
      <alignment horizontal="center" vertical="center" wrapText="1"/>
      <protection locked="0"/>
    </xf>
    <xf numFmtId="0" fontId="8" fillId="3" borderId="2" xfId="0" applyFont="1"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41" fillId="10" borderId="0" xfId="0" applyFont="1" applyFill="1" applyAlignment="1"/>
    <xf numFmtId="0" fontId="5" fillId="10" borderId="0" xfId="0" applyFont="1" applyFill="1" applyAlignment="1">
      <alignment vertical="top" wrapText="1"/>
    </xf>
    <xf numFmtId="0" fontId="41" fillId="10" borderId="0" xfId="0" applyFont="1" applyFill="1" applyAlignment="1"/>
    <xf numFmtId="1" fontId="24" fillId="5" borderId="2" xfId="0" applyNumberFormat="1" applyFont="1" applyFill="1" applyBorder="1" applyAlignment="1" applyProtection="1">
      <alignment horizontal="center" vertical="center"/>
      <protection locked="0"/>
    </xf>
    <xf numFmtId="1" fontId="26" fillId="6" borderId="0" xfId="0" applyNumberFormat="1" applyFont="1" applyFill="1" applyBorder="1" applyAlignment="1" applyProtection="1">
      <alignment horizontal="center" vertical="center"/>
      <protection locked="0"/>
    </xf>
    <xf numFmtId="0" fontId="37" fillId="6" borderId="0" xfId="0" applyFont="1" applyFill="1" applyAlignment="1">
      <alignment horizontal="right"/>
    </xf>
    <xf numFmtId="0" fontId="36" fillId="6" borderId="0" xfId="0" applyFont="1" applyFill="1" applyAlignment="1">
      <alignment horizontal="right"/>
    </xf>
    <xf numFmtId="0" fontId="36" fillId="6" borderId="0" xfId="0" applyFont="1" applyFill="1" applyAlignment="1"/>
    <xf numFmtId="0" fontId="0" fillId="6" borderId="0" xfId="0" applyFill="1" applyAlignment="1"/>
    <xf numFmtId="0" fontId="15" fillId="6" borderId="0" xfId="0" applyFont="1" applyFill="1" applyAlignment="1">
      <alignment horizontal="center" vertical="center" wrapText="1"/>
    </xf>
    <xf numFmtId="0" fontId="4" fillId="6" borderId="0" xfId="0" applyFont="1" applyFill="1" applyAlignment="1">
      <alignment horizontal="center" vertical="top" wrapText="1"/>
    </xf>
    <xf numFmtId="0" fontId="0" fillId="6" borderId="0" xfId="0" applyFill="1" applyAlignment="1">
      <alignment vertical="top"/>
    </xf>
    <xf numFmtId="0" fontId="1" fillId="6" borderId="0" xfId="0" applyFont="1" applyFill="1" applyAlignment="1">
      <alignment horizontal="center" vertical="top"/>
    </xf>
    <xf numFmtId="0" fontId="80" fillId="6" borderId="0" xfId="0" applyFont="1" applyFill="1" applyAlignment="1">
      <alignment horizontal="left"/>
    </xf>
    <xf numFmtId="0" fontId="0" fillId="6" borderId="0" xfId="0" applyFill="1" applyAlignment="1">
      <alignment horizontal="left"/>
    </xf>
    <xf numFmtId="0" fontId="40" fillId="6" borderId="0" xfId="0" applyFont="1" applyFill="1" applyAlignment="1">
      <alignment horizontal="center" vertical="center" wrapText="1"/>
    </xf>
    <xf numFmtId="0" fontId="41" fillId="0" borderId="0" xfId="0" applyFont="1" applyAlignment="1">
      <alignment horizontal="center" vertical="center"/>
    </xf>
    <xf numFmtId="0" fontId="36" fillId="6" borderId="0" xfId="0" applyFont="1" applyFill="1" applyAlignment="1">
      <alignment horizontal="left" wrapText="1"/>
    </xf>
    <xf numFmtId="0" fontId="1" fillId="6" borderId="0" xfId="0" applyFont="1" applyFill="1" applyAlignment="1">
      <alignment horizontal="left" wrapText="1"/>
    </xf>
    <xf numFmtId="0" fontId="30" fillId="6" borderId="0" xfId="0" applyFont="1" applyFill="1" applyAlignment="1">
      <alignment horizontal="center" vertical="center" wrapText="1"/>
    </xf>
    <xf numFmtId="0" fontId="0" fillId="0" borderId="0" xfId="0" applyAlignment="1">
      <alignment horizontal="center" vertical="center" wrapText="1"/>
    </xf>
    <xf numFmtId="0" fontId="30" fillId="10" borderId="0" xfId="0" applyFont="1" applyFill="1" applyBorder="1" applyAlignment="1">
      <alignment horizontal="center" vertical="center" wrapText="1"/>
    </xf>
    <xf numFmtId="0" fontId="30" fillId="0" borderId="0" xfId="0" applyFont="1" applyAlignment="1">
      <alignment horizontal="center" vertical="center" wrapText="1"/>
    </xf>
    <xf numFmtId="0" fontId="0" fillId="6" borderId="0" xfId="0" applyFont="1" applyFill="1" applyAlignment="1">
      <alignment horizontal="right" wrapText="1"/>
    </xf>
    <xf numFmtId="0" fontId="0" fillId="0" borderId="0" xfId="0" applyAlignment="1">
      <alignment horizontal="right"/>
    </xf>
    <xf numFmtId="0" fontId="14" fillId="6" borderId="0" xfId="0" applyFont="1" applyFill="1" applyBorder="1" applyAlignment="1">
      <alignment horizontal="center" vertical="center" wrapText="1"/>
    </xf>
    <xf numFmtId="0" fontId="14" fillId="6" borderId="0" xfId="0" applyFont="1" applyFill="1" applyAlignment="1">
      <alignment vertical="center" wrapText="1"/>
    </xf>
    <xf numFmtId="0" fontId="21" fillId="6" borderId="0" xfId="0" applyFont="1" applyFill="1" applyAlignment="1">
      <alignment vertical="center" wrapText="1"/>
    </xf>
    <xf numFmtId="0" fontId="22" fillId="6" borderId="0" xfId="0" applyFont="1" applyFill="1" applyAlignment="1">
      <alignment vertical="center" wrapText="1"/>
    </xf>
    <xf numFmtId="0" fontId="7" fillId="6" borderId="0" xfId="0" applyFont="1" applyFill="1" applyAlignment="1">
      <alignment vertical="center" wrapText="1"/>
    </xf>
    <xf numFmtId="0" fontId="8" fillId="6" borderId="0" xfId="0" applyFont="1" applyFill="1" applyAlignment="1">
      <alignment vertical="center" wrapText="1"/>
    </xf>
    <xf numFmtId="0" fontId="10" fillId="6" borderId="0" xfId="0" applyFont="1" applyFill="1" applyBorder="1" applyAlignment="1">
      <alignment horizontal="center" vertical="center"/>
    </xf>
    <xf numFmtId="0" fontId="1" fillId="2" borderId="1" xfId="0" applyFont="1" applyFill="1" applyBorder="1"/>
    <xf numFmtId="0" fontId="0" fillId="10" borderId="0" xfId="0" applyFill="1" applyAlignment="1"/>
    <xf numFmtId="0" fontId="5" fillId="10" borderId="0" xfId="0" applyFont="1" applyFill="1" applyAlignment="1">
      <alignment horizontal="left" vertical="top" wrapText="1"/>
    </xf>
    <xf numFmtId="0" fontId="18" fillId="10" borderId="0" xfId="0" applyFont="1" applyFill="1" applyAlignment="1">
      <alignment vertical="top" wrapText="1"/>
    </xf>
    <xf numFmtId="0" fontId="18" fillId="10" borderId="0" xfId="0" applyFont="1" applyFill="1" applyAlignment="1">
      <alignment vertical="top"/>
    </xf>
    <xf numFmtId="0" fontId="0" fillId="10" borderId="0" xfId="0" applyFill="1" applyAlignment="1">
      <alignment horizontal="center"/>
    </xf>
    <xf numFmtId="0" fontId="1" fillId="19" borderId="1" xfId="0" applyFont="1" applyFill="1" applyBorder="1" applyAlignment="1">
      <alignment horizontal="center" vertical="center"/>
    </xf>
    <xf numFmtId="0" fontId="1" fillId="17" borderId="1" xfId="0" applyFont="1" applyFill="1" applyBorder="1" applyAlignment="1">
      <alignment horizontal="center" vertical="center"/>
    </xf>
    <xf numFmtId="0" fontId="50" fillId="14" borderId="1" xfId="0" applyFont="1" applyFill="1" applyBorder="1" applyAlignment="1">
      <alignment horizontal="center" vertical="center"/>
    </xf>
    <xf numFmtId="0" fontId="5" fillId="10" borderId="0" xfId="0" applyFont="1" applyFill="1" applyAlignment="1">
      <alignment wrapText="1"/>
    </xf>
    <xf numFmtId="0" fontId="0" fillId="10" borderId="0" xfId="0" applyFill="1" applyAlignment="1">
      <alignment wrapText="1"/>
    </xf>
    <xf numFmtId="0" fontId="0" fillId="0" borderId="0" xfId="0" applyAlignment="1">
      <alignment wrapText="1"/>
    </xf>
    <xf numFmtId="0" fontId="0" fillId="0" borderId="0" xfId="0" applyAlignment="1">
      <alignment vertical="top"/>
    </xf>
    <xf numFmtId="0" fontId="5" fillId="10" borderId="0" xfId="0" applyFont="1" applyFill="1" applyAlignment="1">
      <alignment horizontal="left" vertical="center" wrapText="1"/>
    </xf>
    <xf numFmtId="0" fontId="5" fillId="10" borderId="0" xfId="0" applyFont="1" applyFill="1" applyAlignment="1">
      <alignment horizontal="left" vertical="center"/>
    </xf>
    <xf numFmtId="0" fontId="5" fillId="10" borderId="0" xfId="0" applyFont="1" applyFill="1" applyAlignment="1">
      <alignment vertical="top" wrapText="1"/>
    </xf>
    <xf numFmtId="0" fontId="0" fillId="10" borderId="0" xfId="0" applyFill="1" applyAlignment="1">
      <alignment horizontal="center" vertical="top"/>
    </xf>
    <xf numFmtId="0" fontId="5" fillId="10" borderId="0" xfId="0" applyFont="1" applyFill="1" applyAlignment="1">
      <alignment horizontal="center" vertical="top" wrapText="1"/>
    </xf>
    <xf numFmtId="0" fontId="8" fillId="10" borderId="0" xfId="0" applyFont="1" applyFill="1" applyAlignment="1">
      <alignment horizontal="center"/>
    </xf>
    <xf numFmtId="0" fontId="0" fillId="0" borderId="0" xfId="0" applyAlignment="1">
      <alignment horizontal="left" vertical="top" wrapText="1"/>
    </xf>
    <xf numFmtId="0" fontId="0" fillId="0" borderId="0" xfId="0" applyAlignment="1"/>
    <xf numFmtId="0" fontId="8" fillId="10" borderId="0" xfId="0" applyFont="1" applyFill="1" applyAlignment="1">
      <alignment horizontal="left" vertical="top" wrapText="1"/>
    </xf>
    <xf numFmtId="0" fontId="8" fillId="10" borderId="0" xfId="0" applyFont="1" applyFill="1" applyAlignment="1">
      <alignment horizontal="left" vertical="top"/>
    </xf>
    <xf numFmtId="0" fontId="0" fillId="0" borderId="0" xfId="0" applyAlignment="1">
      <alignment horizontal="left" vertical="top"/>
    </xf>
    <xf numFmtId="0" fontId="8" fillId="10" borderId="0" xfId="0" applyFont="1" applyFill="1" applyAlignment="1">
      <alignment vertical="top" wrapText="1"/>
    </xf>
    <xf numFmtId="0" fontId="8" fillId="10" borderId="0" xfId="0" applyFont="1" applyFill="1" applyAlignment="1">
      <alignment vertical="top"/>
    </xf>
    <xf numFmtId="0" fontId="39" fillId="10" borderId="0" xfId="1" applyFont="1" applyFill="1" applyAlignment="1" applyProtection="1">
      <alignment horizontal="left"/>
      <protection locked="0"/>
    </xf>
    <xf numFmtId="0" fontId="39" fillId="0" borderId="0" xfId="1" applyFont="1" applyAlignment="1" applyProtection="1">
      <alignment horizontal="left"/>
      <protection locked="0"/>
    </xf>
    <xf numFmtId="0" fontId="0" fillId="0" borderId="0" xfId="0" applyAlignment="1">
      <alignment vertical="top" wrapText="1"/>
    </xf>
    <xf numFmtId="0" fontId="0" fillId="10" borderId="0" xfId="0" applyFill="1" applyAlignment="1">
      <alignment horizontal="left" vertical="center" wrapText="1"/>
    </xf>
    <xf numFmtId="0" fontId="39" fillId="10" borderId="0" xfId="1" applyFont="1" applyFill="1" applyAlignment="1" applyProtection="1">
      <protection locked="0"/>
    </xf>
    <xf numFmtId="0" fontId="18" fillId="10" borderId="0" xfId="0" applyFont="1" applyFill="1" applyAlignment="1">
      <alignment horizontal="left" vertical="top" wrapText="1"/>
    </xf>
    <xf numFmtId="0" fontId="48" fillId="10" borderId="0" xfId="0" applyFont="1" applyFill="1" applyAlignment="1">
      <alignment horizontal="left" vertical="top" wrapText="1"/>
    </xf>
    <xf numFmtId="0" fontId="44" fillId="10" borderId="0" xfId="0" applyFont="1" applyFill="1" applyAlignment="1">
      <alignment horizontal="left" vertical="top" wrapText="1"/>
    </xf>
    <xf numFmtId="0" fontId="52" fillId="16" borderId="1" xfId="0" applyFont="1" applyFill="1" applyBorder="1" applyAlignment="1">
      <alignment horizontal="center" vertical="center" wrapText="1"/>
    </xf>
    <xf numFmtId="0" fontId="52" fillId="17" borderId="1" xfId="0" applyFont="1" applyFill="1" applyBorder="1" applyAlignment="1">
      <alignment horizontal="center" vertical="center" wrapText="1"/>
    </xf>
    <xf numFmtId="0" fontId="50" fillId="18" borderId="1" xfId="0" applyFont="1" applyFill="1" applyBorder="1" applyAlignment="1">
      <alignment horizontal="left" vertical="center" wrapText="1" indent="1" readingOrder="1"/>
    </xf>
    <xf numFmtId="0" fontId="50" fillId="15" borderId="1" xfId="0" applyFont="1" applyFill="1" applyBorder="1" applyAlignment="1">
      <alignment horizontal="left" vertical="center" wrapText="1" indent="1" readingOrder="1"/>
    </xf>
    <xf numFmtId="0" fontId="50" fillId="17" borderId="1" xfId="0" applyFont="1" applyFill="1" applyBorder="1" applyAlignment="1">
      <alignment horizontal="left" vertical="center" wrapText="1" indent="1" readingOrder="1"/>
    </xf>
    <xf numFmtId="0" fontId="50" fillId="16" borderId="1" xfId="0" applyFont="1" applyFill="1" applyBorder="1" applyAlignment="1">
      <alignment horizontal="left" vertical="center" wrapText="1" indent="1" readingOrder="1"/>
    </xf>
    <xf numFmtId="0" fontId="73" fillId="10" borderId="0" xfId="0" applyFont="1" applyFill="1" applyAlignment="1">
      <alignment horizontal="right" wrapText="1"/>
    </xf>
    <xf numFmtId="0" fontId="2" fillId="10" borderId="0" xfId="0" applyFont="1" applyFill="1" applyAlignment="1">
      <alignment horizontal="right"/>
    </xf>
    <xf numFmtId="0" fontId="36" fillId="10" borderId="0" xfId="0" applyFont="1" applyFill="1" applyAlignment="1">
      <alignment horizontal="left"/>
    </xf>
    <xf numFmtId="0" fontId="0" fillId="0" borderId="0" xfId="0" applyAlignment="1">
      <alignment horizontal="left"/>
    </xf>
    <xf numFmtId="0" fontId="8" fillId="10" borderId="0" xfId="0" applyFont="1" applyFill="1" applyAlignment="1"/>
    <xf numFmtId="0" fontId="52" fillId="14" borderId="1" xfId="0" applyFont="1" applyFill="1" applyBorder="1" applyAlignment="1">
      <alignment horizontal="center" vertical="center" wrapText="1"/>
    </xf>
    <xf numFmtId="0" fontId="50" fillId="14" borderId="1" xfId="0" applyFont="1" applyFill="1" applyBorder="1" applyAlignment="1">
      <alignment horizontal="center" vertical="center" wrapText="1"/>
    </xf>
    <xf numFmtId="0" fontId="52" fillId="15" borderId="1" xfId="0" applyFont="1" applyFill="1" applyBorder="1" applyAlignment="1">
      <alignment horizontal="center" vertical="center" wrapText="1"/>
    </xf>
    <xf numFmtId="0" fontId="28" fillId="7" borderId="0" xfId="0" applyFont="1" applyFill="1" applyAlignment="1">
      <alignment vertical="top" wrapText="1"/>
    </xf>
    <xf numFmtId="0" fontId="6" fillId="0" borderId="0" xfId="0" applyFont="1" applyAlignment="1"/>
    <xf numFmtId="0" fontId="11" fillId="6" borderId="0" xfId="0" applyFont="1" applyFill="1" applyAlignment="1">
      <alignment horizontal="center" vertical="center" wrapText="1"/>
    </xf>
    <xf numFmtId="0" fontId="0" fillId="0" borderId="0" xfId="0" applyAlignment="1">
      <alignment horizontal="center" wrapText="1"/>
    </xf>
    <xf numFmtId="0" fontId="30" fillId="7" borderId="0" xfId="0" applyFont="1" applyFill="1" applyAlignment="1">
      <alignment horizontal="center" vertical="center" wrapText="1"/>
    </xf>
    <xf numFmtId="0" fontId="33" fillId="0" borderId="0" xfId="0" applyFont="1" applyAlignment="1">
      <alignment horizontal="center"/>
    </xf>
    <xf numFmtId="0" fontId="31" fillId="6" borderId="0" xfId="0" applyFont="1" applyFill="1" applyBorder="1" applyAlignment="1">
      <alignment horizontal="center" vertical="center" wrapText="1"/>
    </xf>
    <xf numFmtId="0" fontId="8" fillId="0" borderId="0" xfId="0" applyFont="1" applyAlignment="1">
      <alignment horizontal="center" vertical="center" wrapText="1"/>
    </xf>
    <xf numFmtId="0" fontId="81" fillId="6" borderId="0" xfId="0" applyFont="1" applyFill="1" applyAlignment="1">
      <alignment horizontal="left" wrapText="1"/>
    </xf>
    <xf numFmtId="0" fontId="80" fillId="0" borderId="0" xfId="0" applyFont="1" applyAlignment="1"/>
    <xf numFmtId="0" fontId="14" fillId="0" borderId="0" xfId="0" applyFont="1" applyFill="1" applyBorder="1" applyAlignment="1">
      <alignment horizontal="center" vertical="center" wrapText="1"/>
    </xf>
    <xf numFmtId="0" fontId="30" fillId="6" borderId="0" xfId="0" applyFont="1" applyFill="1" applyBorder="1" applyAlignment="1">
      <alignment horizontal="center" vertical="center" wrapText="1"/>
    </xf>
    <xf numFmtId="0" fontId="9" fillId="0" borderId="0" xfId="0" applyFont="1" applyAlignment="1">
      <alignment wrapText="1"/>
    </xf>
    <xf numFmtId="0" fontId="30" fillId="6" borderId="0" xfId="0" applyFont="1" applyFill="1" applyAlignment="1">
      <alignment horizontal="center" vertical="center"/>
    </xf>
    <xf numFmtId="0" fontId="30" fillId="0" borderId="0" xfId="0" applyFont="1" applyAlignment="1">
      <alignment horizontal="center" vertical="center"/>
    </xf>
    <xf numFmtId="0" fontId="21" fillId="6" borderId="0" xfId="0" applyFont="1" applyFill="1" applyAlignment="1">
      <alignment horizontal="right" vertical="center"/>
    </xf>
    <xf numFmtId="0" fontId="0" fillId="0" borderId="0" xfId="0" applyAlignment="1">
      <alignment horizontal="right" vertical="center"/>
    </xf>
    <xf numFmtId="0" fontId="32" fillId="7" borderId="0" xfId="0" applyFont="1" applyFill="1" applyBorder="1" applyAlignment="1">
      <alignment horizontal="center" vertical="center" wrapText="1"/>
    </xf>
    <xf numFmtId="0" fontId="2" fillId="10" borderId="0" xfId="0" applyFont="1" applyFill="1" applyAlignment="1">
      <alignment horizontal="center" vertical="center" wrapText="1"/>
    </xf>
    <xf numFmtId="0" fontId="32" fillId="6" borderId="0" xfId="0" applyFont="1" applyFill="1" applyBorder="1" applyAlignment="1">
      <alignment horizontal="center" vertical="center" wrapText="1"/>
    </xf>
    <xf numFmtId="0" fontId="31" fillId="7" borderId="0" xfId="0" applyFont="1" applyFill="1" applyBorder="1" applyAlignment="1">
      <alignment horizontal="center" vertical="center" wrapText="1"/>
    </xf>
    <xf numFmtId="0" fontId="28" fillId="7" borderId="0" xfId="0" applyFont="1" applyFill="1" applyAlignment="1">
      <alignment horizontal="left" vertical="center" wrapText="1"/>
    </xf>
    <xf numFmtId="0" fontId="28" fillId="0" borderId="0" xfId="0" applyFont="1" applyAlignment="1">
      <alignment vertical="center"/>
    </xf>
    <xf numFmtId="0" fontId="0" fillId="6" borderId="0" xfId="0" applyFill="1" applyAlignment="1">
      <alignment horizontal="right" wrapText="1"/>
    </xf>
    <xf numFmtId="0" fontId="0" fillId="2" borderId="1" xfId="0" applyFill="1" applyBorder="1" applyAlignment="1">
      <alignment horizontal="center"/>
    </xf>
    <xf numFmtId="0" fontId="0" fillId="10" borderId="0" xfId="0" applyFont="1" applyFill="1" applyAlignment="1">
      <alignment vertical="top" wrapText="1"/>
    </xf>
    <xf numFmtId="0" fontId="0" fillId="0" borderId="0" xfId="0" applyFont="1" applyAlignment="1">
      <alignment vertical="top"/>
    </xf>
    <xf numFmtId="0" fontId="5" fillId="0" borderId="0" xfId="0" applyFont="1" applyAlignment="1">
      <alignment horizontal="left" vertical="top"/>
    </xf>
    <xf numFmtId="0" fontId="0" fillId="10" borderId="0" xfId="0" applyFill="1" applyAlignment="1">
      <alignment vertical="top" wrapText="1"/>
    </xf>
    <xf numFmtId="0" fontId="69" fillId="19" borderId="1" xfId="0" applyFont="1" applyFill="1" applyBorder="1" applyAlignment="1">
      <alignment horizontal="left" vertical="center" wrapText="1" indent="1"/>
    </xf>
    <xf numFmtId="0" fontId="70" fillId="19" borderId="1" xfId="0" applyFont="1" applyFill="1" applyBorder="1" applyAlignment="1">
      <alignment horizontal="left" vertical="top" wrapText="1" indent="1"/>
    </xf>
    <xf numFmtId="0" fontId="0" fillId="10" borderId="0" xfId="0" applyFill="1" applyAlignment="1">
      <alignment horizontal="left" vertical="top"/>
    </xf>
    <xf numFmtId="0" fontId="0" fillId="10" borderId="0" xfId="0" applyFill="1" applyAlignment="1">
      <alignment horizontal="left" vertical="top" wrapText="1"/>
    </xf>
    <xf numFmtId="0" fontId="0" fillId="10" borderId="0" xfId="0" applyFill="1" applyAlignment="1">
      <alignment vertical="top"/>
    </xf>
    <xf numFmtId="0" fontId="5" fillId="10" borderId="0" xfId="0" applyFont="1" applyFill="1" applyAlignment="1">
      <alignment vertical="center" wrapText="1"/>
    </xf>
    <xf numFmtId="0" fontId="0" fillId="0" borderId="0" xfId="0" applyAlignment="1">
      <alignment vertical="center"/>
    </xf>
    <xf numFmtId="0" fontId="5" fillId="10" borderId="0" xfId="0" applyFont="1" applyFill="1" applyAlignment="1">
      <alignment vertical="top"/>
    </xf>
    <xf numFmtId="0" fontId="0" fillId="0" borderId="0" xfId="0" applyAlignment="1">
      <alignment horizontal="center"/>
    </xf>
    <xf numFmtId="0" fontId="39" fillId="10" borderId="0" xfId="1" applyFont="1" applyFill="1" applyAlignment="1">
      <alignment horizontal="left"/>
    </xf>
    <xf numFmtId="0" fontId="0" fillId="10" borderId="0" xfId="0" applyFill="1" applyAlignment="1">
      <alignment horizontal="right" wrapText="1"/>
    </xf>
    <xf numFmtId="0" fontId="5" fillId="10" borderId="0" xfId="0" applyFont="1" applyFill="1" applyAlignment="1">
      <alignment horizontal="left" vertical="top"/>
    </xf>
    <xf numFmtId="0" fontId="8" fillId="10" borderId="0" xfId="0" applyFont="1" applyFill="1" applyAlignment="1">
      <alignment horizontal="center" vertical="top" wrapText="1"/>
    </xf>
    <xf numFmtId="0" fontId="1" fillId="10" borderId="0" xfId="0" applyFont="1" applyFill="1" applyAlignment="1">
      <alignment horizontal="left" vertical="top" wrapText="1"/>
    </xf>
  </cellXfs>
  <cellStyles count="2">
    <cellStyle name="Hyperlink" xfId="1" builtinId="8"/>
    <cellStyle name="Normal" xfId="0" builtinId="0"/>
  </cellStyles>
  <dxfs count="64">
    <dxf>
      <fill>
        <patternFill>
          <bgColor rgb="FFFFC000"/>
        </patternFill>
      </fill>
    </dxf>
    <dxf>
      <font>
        <color theme="0"/>
      </font>
      <fill>
        <patternFill>
          <bgColor rgb="FFFF0000"/>
        </patternFill>
      </fill>
    </dxf>
    <dxf>
      <fill>
        <patternFill>
          <bgColor rgb="FFFFC000"/>
        </patternFill>
      </fill>
    </dxf>
    <dxf>
      <fill>
        <patternFill>
          <bgColor theme="0" tint="-0.14996795556505021"/>
        </patternFill>
      </fill>
      <border>
        <left style="thin">
          <color auto="1"/>
        </left>
        <right style="thin">
          <color auto="1"/>
        </right>
        <top style="thin">
          <color auto="1"/>
        </top>
        <bottom style="thin">
          <color auto="1"/>
        </bottom>
        <vertical/>
        <horizontal/>
      </border>
    </dxf>
    <dxf>
      <font>
        <color theme="0" tint="-4.9989318521683403E-2"/>
      </font>
    </dxf>
    <dxf>
      <font>
        <color theme="0"/>
      </font>
      <fill>
        <patternFill>
          <bgColor rgb="FFFF0000"/>
        </patternFill>
      </fill>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FFFFFF"/>
      </font>
      <fill>
        <patternFill>
          <bgColor rgb="FFFF0000"/>
        </patternFill>
      </fill>
    </dxf>
    <dxf>
      <font>
        <color theme="0"/>
      </font>
      <fill>
        <patternFill>
          <bgColor rgb="FFFF0000"/>
        </patternFill>
      </fill>
    </dxf>
    <dxf>
      <font>
        <color theme="0"/>
      </font>
      <fill>
        <patternFill>
          <bgColor rgb="FF33346E"/>
        </patternFill>
      </fill>
      <border>
        <left style="thin">
          <color auto="1"/>
        </left>
        <right style="thin">
          <color auto="1"/>
        </right>
        <top style="thin">
          <color auto="1"/>
        </top>
        <bottom style="thin">
          <color auto="1"/>
        </bottom>
        <vertical/>
        <horizontal/>
      </border>
    </dxf>
    <dxf>
      <font>
        <color theme="0"/>
      </font>
      <fill>
        <patternFill>
          <bgColor rgb="FF33346E"/>
        </patternFill>
      </fill>
      <border>
        <left style="thin">
          <color auto="1"/>
        </left>
        <right style="thin">
          <color auto="1"/>
        </right>
        <top style="thin">
          <color auto="1"/>
        </top>
        <bottom style="thin">
          <color auto="1"/>
        </bottom>
        <vertical/>
        <horizontal/>
      </border>
    </dxf>
    <dxf>
      <fill>
        <patternFill>
          <bgColor rgb="FFFFF200"/>
        </patternFill>
      </fill>
      <border>
        <left style="thin">
          <color auto="1"/>
        </left>
        <right style="thin">
          <color auto="1"/>
        </right>
        <top style="thin">
          <color auto="1"/>
        </top>
        <bottom style="thin">
          <color auto="1"/>
        </bottom>
        <vertical/>
        <horizontal/>
      </border>
    </dxf>
    <dxf>
      <fill>
        <patternFill>
          <bgColor rgb="FFFFC000"/>
        </patternFill>
      </fill>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ont>
        <color theme="0" tint="-4.9989318521683403E-2"/>
      </font>
    </dxf>
    <dxf>
      <font>
        <color theme="0" tint="-4.9989318521683403E-2"/>
      </font>
    </dxf>
    <dxf>
      <font>
        <color theme="0" tint="-4.9989318521683403E-2"/>
      </font>
    </dxf>
    <dxf>
      <fill>
        <patternFill>
          <bgColor theme="0" tint="-0.14996795556505021"/>
        </patternFill>
      </fill>
      <border>
        <left style="thin">
          <color auto="1"/>
        </left>
        <right style="thin">
          <color auto="1"/>
        </right>
        <top style="thin">
          <color auto="1"/>
        </top>
        <bottom style="thin">
          <color auto="1"/>
        </bottom>
      </border>
    </dxf>
    <dxf>
      <fill>
        <patternFill>
          <bgColor rgb="FFFFC000"/>
        </patternFill>
      </fill>
    </dxf>
    <dxf>
      <font>
        <color theme="0" tint="-4.9989318521683403E-2"/>
      </font>
    </dxf>
    <dxf>
      <fill>
        <patternFill>
          <bgColor rgb="FF00B050"/>
        </patternFill>
      </fill>
    </dxf>
    <dxf>
      <font>
        <color rgb="FFFFFFFF"/>
      </font>
      <fill>
        <patternFill>
          <bgColor rgb="FFFF0000"/>
        </patternFill>
      </fill>
    </dxf>
    <dxf>
      <fill>
        <patternFill>
          <bgColor rgb="FF00B050"/>
        </patternFill>
      </fill>
    </dxf>
    <dxf>
      <font>
        <color rgb="FFFFFFFF"/>
      </font>
      <fill>
        <patternFill>
          <bgColor rgb="FFFF0000"/>
        </patternFill>
      </fill>
    </dxf>
    <dxf>
      <fill>
        <patternFill>
          <bgColor rgb="FF00B050"/>
        </patternFill>
      </fill>
    </dxf>
    <dxf>
      <font>
        <color rgb="FFFFFFFF"/>
      </font>
      <fill>
        <patternFill>
          <bgColor rgb="FFFF0000"/>
        </patternFill>
      </fill>
    </dxf>
    <dxf>
      <fill>
        <patternFill>
          <bgColor rgb="FF008A4B"/>
        </patternFill>
      </fill>
      <border>
        <left style="thin">
          <color auto="1"/>
        </left>
        <right style="thin">
          <color auto="1"/>
        </right>
        <top style="thin">
          <color auto="1"/>
        </top>
        <bottom style="thin">
          <color auto="1"/>
        </bottom>
        <vertical/>
        <horizontal/>
      </border>
    </dxf>
    <dxf>
      <fill>
        <patternFill>
          <bgColor rgb="FF008A4B"/>
        </patternFill>
      </fill>
      <border>
        <left style="thin">
          <color auto="1"/>
        </left>
        <right style="thin">
          <color auto="1"/>
        </right>
        <top style="thin">
          <color auto="1"/>
        </top>
        <bottom style="thin">
          <color auto="1"/>
        </bottom>
        <vertical/>
        <horizontal/>
      </border>
    </dxf>
    <dxf>
      <fill>
        <patternFill>
          <bgColor rgb="FF008A4B"/>
        </patternFill>
      </fill>
      <border>
        <left style="thin">
          <color auto="1"/>
        </left>
        <right style="thin">
          <color auto="1"/>
        </right>
        <top style="thin">
          <color auto="1"/>
        </top>
        <bottom style="thin">
          <color auto="1"/>
        </bottom>
        <vertical/>
        <horizontal/>
      </border>
    </dxf>
    <dxf>
      <fill>
        <patternFill>
          <bgColor rgb="FF008A4B"/>
        </patternFill>
      </fill>
      <border>
        <left style="thin">
          <color auto="1"/>
        </left>
        <right style="thin">
          <color auto="1"/>
        </right>
        <top style="thin">
          <color auto="1"/>
        </top>
        <bottom style="thin">
          <color auto="1"/>
        </bottom>
        <vertical/>
        <horizontal/>
      </border>
    </dxf>
    <dxf>
      <fill>
        <patternFill>
          <bgColor rgb="FF008A4B"/>
        </patternFill>
      </fill>
      <border>
        <left style="thin">
          <color auto="1"/>
        </left>
        <right style="thin">
          <color auto="1"/>
        </right>
        <top style="thin">
          <color auto="1"/>
        </top>
        <bottom style="thin">
          <color auto="1"/>
        </bottom>
        <vertical/>
        <horizontal/>
      </border>
    </dxf>
    <dxf>
      <fill>
        <patternFill>
          <bgColor rgb="FF008A4B"/>
        </patternFill>
      </fill>
      <border>
        <left style="thin">
          <color auto="1"/>
        </left>
        <right style="thin">
          <color auto="1"/>
        </right>
        <top style="thin">
          <color auto="1"/>
        </top>
        <bottom style="thin">
          <color auto="1"/>
        </bottom>
        <vertical/>
        <horizontal/>
      </border>
    </dxf>
    <dxf>
      <fill>
        <patternFill>
          <bgColor rgb="FF00B050"/>
        </patternFill>
      </fill>
    </dxf>
    <dxf>
      <font>
        <color rgb="FFFFFFFF"/>
      </font>
      <fill>
        <patternFill>
          <bgColor rgb="FFFF0000"/>
        </patternFill>
      </fill>
    </dxf>
    <dxf>
      <fill>
        <patternFill>
          <bgColor rgb="FFFFC000"/>
        </patternFill>
      </fill>
    </dxf>
    <dxf>
      <fill>
        <patternFill>
          <bgColor rgb="FFFFC000"/>
        </patternFill>
      </fill>
    </dxf>
    <dxf>
      <fill>
        <patternFill>
          <bgColor rgb="FF00B050"/>
        </patternFill>
      </fill>
    </dxf>
    <dxf>
      <font>
        <color auto="1"/>
      </font>
      <fill>
        <patternFill>
          <bgColor rgb="FFFFC000"/>
        </patternFill>
      </fill>
    </dxf>
    <dxf>
      <font>
        <color theme="0"/>
      </font>
      <fill>
        <patternFill>
          <bgColor rgb="FFFF0000"/>
        </patternFill>
      </fill>
    </dxf>
    <dxf>
      <font>
        <color auto="1"/>
      </font>
      <fill>
        <patternFill>
          <bgColor rgb="FFFFC000"/>
        </patternFill>
      </fill>
    </dxf>
    <dxf>
      <fill>
        <patternFill>
          <bgColor rgb="FFFFC000"/>
        </patternFill>
      </fill>
    </dxf>
    <dxf>
      <font>
        <color theme="0"/>
      </font>
      <fill>
        <patternFill>
          <bgColor rgb="FFFF0000"/>
        </patternFill>
      </fill>
    </dxf>
    <dxf>
      <font>
        <color auto="1"/>
      </font>
      <fill>
        <patternFill>
          <bgColor rgb="FFFFC000"/>
        </patternFill>
      </fill>
    </dxf>
  </dxfs>
  <tableStyles count="0" defaultTableStyle="TableStyleMedium2" defaultPivotStyle="PivotStyleLight16"/>
  <colors>
    <mruColors>
      <color rgb="FFED0677"/>
      <color rgb="FF53C6FF"/>
      <color rgb="FFFFF200"/>
      <color rgb="FF008A4B"/>
      <color rgb="FF33346E"/>
      <color rgb="FFFFFFFF"/>
      <color rgb="FF8FDAFF"/>
      <color rgb="FF008F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hyperlink" Target="#'Load Restraint Method'!A1"/></Relationships>
</file>

<file path=xl/drawings/_rels/drawing2.xml.rels><?xml version="1.0" encoding="UTF-8" standalone="yes"?>
<Relationships xmlns="http://schemas.openxmlformats.org/package/2006/relationships"><Relationship Id="rId8" Type="http://schemas.openxmlformats.org/officeDocument/2006/relationships/image" Target="../media/image2.png"/><Relationship Id="rId3" Type="http://schemas.microsoft.com/office/2007/relationships/hdphoto" Target="../media/hdphoto1.wdp"/><Relationship Id="rId7" Type="http://schemas.openxmlformats.org/officeDocument/2006/relationships/image" Target="../media/image4.png"/><Relationship Id="rId2" Type="http://schemas.openxmlformats.org/officeDocument/2006/relationships/image" Target="../media/image5.png"/><Relationship Id="rId1" Type="http://schemas.openxmlformats.org/officeDocument/2006/relationships/hyperlink" Target="#'Tie-Down'!A1"/><Relationship Id="rId6" Type="http://schemas.microsoft.com/office/2007/relationships/hdphoto" Target="../media/hdphoto2.wdp"/><Relationship Id="rId5" Type="http://schemas.openxmlformats.org/officeDocument/2006/relationships/image" Target="../media/image6.png"/><Relationship Id="rId4" Type="http://schemas.openxmlformats.org/officeDocument/2006/relationships/hyperlink" Target="#'Direct Restraint'!A1"/><Relationship Id="rId9"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4.png"/><Relationship Id="rId5" Type="http://schemas.openxmlformats.org/officeDocument/2006/relationships/hyperlink" Target="#'Tie-Down Instructions'!A1"/><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image" Target="../media/image28.png"/><Relationship Id="rId3" Type="http://schemas.openxmlformats.org/officeDocument/2006/relationships/image" Target="../media/image4.png"/><Relationship Id="rId21" Type="http://schemas.openxmlformats.org/officeDocument/2006/relationships/image" Target="../media/image23.png"/><Relationship Id="rId7" Type="http://schemas.openxmlformats.org/officeDocument/2006/relationships/image" Target="../media/image10.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27.png"/><Relationship Id="rId2" Type="http://schemas.openxmlformats.org/officeDocument/2006/relationships/image" Target="../media/image3.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30.png"/><Relationship Id="rId1" Type="http://schemas.openxmlformats.org/officeDocument/2006/relationships/image" Target="../media/image2.png"/><Relationship Id="rId6" Type="http://schemas.openxmlformats.org/officeDocument/2006/relationships/image" Target="../media/image9.png"/><Relationship Id="rId11" Type="http://schemas.openxmlformats.org/officeDocument/2006/relationships/image" Target="../media/image13.png"/><Relationship Id="rId24" Type="http://schemas.openxmlformats.org/officeDocument/2006/relationships/image" Target="../media/image26.png"/><Relationship Id="rId5" Type="http://schemas.openxmlformats.org/officeDocument/2006/relationships/image" Target="../media/image8.png"/><Relationship Id="rId15" Type="http://schemas.openxmlformats.org/officeDocument/2006/relationships/image" Target="../media/image17.png"/><Relationship Id="rId23" Type="http://schemas.openxmlformats.org/officeDocument/2006/relationships/image" Target="../media/image25.png"/><Relationship Id="rId28" Type="http://schemas.openxmlformats.org/officeDocument/2006/relationships/image" Target="../media/image29.jpeg"/><Relationship Id="rId10" Type="http://schemas.openxmlformats.org/officeDocument/2006/relationships/image" Target="../media/image12.png"/><Relationship Id="rId19" Type="http://schemas.openxmlformats.org/officeDocument/2006/relationships/image" Target="../media/image21.png"/><Relationship Id="rId31" Type="http://schemas.openxmlformats.org/officeDocument/2006/relationships/image" Target="../media/image1.png"/><Relationship Id="rId4" Type="http://schemas.openxmlformats.org/officeDocument/2006/relationships/image" Target="../media/image7.png"/><Relationship Id="rId9" Type="http://schemas.microsoft.com/office/2007/relationships/hdphoto" Target="../media/hdphoto3.wdp"/><Relationship Id="rId14" Type="http://schemas.openxmlformats.org/officeDocument/2006/relationships/image" Target="../media/image16.png"/><Relationship Id="rId22" Type="http://schemas.openxmlformats.org/officeDocument/2006/relationships/image" Target="../media/image24.png"/><Relationship Id="rId27" Type="http://schemas.microsoft.com/office/2007/relationships/hdphoto" Target="../media/hdphoto4.wdp"/><Relationship Id="rId30" Type="http://schemas.openxmlformats.org/officeDocument/2006/relationships/image" Target="../media/image31.png"/></Relationships>
</file>

<file path=xl/drawings/_rels/drawing5.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6.png"/><Relationship Id="rId7" Type="http://schemas.openxmlformats.org/officeDocument/2006/relationships/image" Target="../media/image3.png"/><Relationship Id="rId2" Type="http://schemas.openxmlformats.org/officeDocument/2006/relationships/image" Target="../media/image33.emf"/><Relationship Id="rId1" Type="http://schemas.openxmlformats.org/officeDocument/2006/relationships/image" Target="../media/image32.emf"/><Relationship Id="rId6" Type="http://schemas.openxmlformats.org/officeDocument/2006/relationships/image" Target="../media/image2.png"/><Relationship Id="rId5" Type="http://schemas.openxmlformats.org/officeDocument/2006/relationships/hyperlink" Target="#'Direct Restraint Instructions'!A1"/><Relationship Id="rId4" Type="http://schemas.microsoft.com/office/2007/relationships/hdphoto" Target="../media/hdphoto2.wdp"/></Relationships>
</file>

<file path=xl/drawings/_rels/drawing6.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37.png"/><Relationship Id="rId1" Type="http://schemas.openxmlformats.org/officeDocument/2006/relationships/image" Target="../media/image36.png"/><Relationship Id="rId4" Type="http://schemas.openxmlformats.org/officeDocument/2006/relationships/image" Target="../media/image39.png"/></Relationships>
</file>

<file path=xl/drawings/_rels/drawing7.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9.png"/><Relationship Id="rId18" Type="http://schemas.openxmlformats.org/officeDocument/2006/relationships/image" Target="../media/image12.png"/><Relationship Id="rId26" Type="http://schemas.openxmlformats.org/officeDocument/2006/relationships/image" Target="../media/image46.png"/><Relationship Id="rId3" Type="http://schemas.openxmlformats.org/officeDocument/2006/relationships/image" Target="../media/image4.png"/><Relationship Id="rId21" Type="http://schemas.openxmlformats.org/officeDocument/2006/relationships/image" Target="../media/image15.png"/><Relationship Id="rId7" Type="http://schemas.openxmlformats.org/officeDocument/2006/relationships/image" Target="../media/image16.png"/><Relationship Id="rId12" Type="http://schemas.openxmlformats.org/officeDocument/2006/relationships/image" Target="../media/image8.png"/><Relationship Id="rId17" Type="http://schemas.microsoft.com/office/2007/relationships/hdphoto" Target="../media/hdphoto3.wdp"/><Relationship Id="rId25" Type="http://schemas.openxmlformats.org/officeDocument/2006/relationships/image" Target="../media/image45.png"/><Relationship Id="rId2" Type="http://schemas.openxmlformats.org/officeDocument/2006/relationships/image" Target="../media/image3.png"/><Relationship Id="rId16" Type="http://schemas.openxmlformats.org/officeDocument/2006/relationships/image" Target="../media/image11.png"/><Relationship Id="rId20" Type="http://schemas.openxmlformats.org/officeDocument/2006/relationships/image" Target="../media/image14.png"/><Relationship Id="rId29" Type="http://schemas.openxmlformats.org/officeDocument/2006/relationships/image" Target="../media/image49.png"/><Relationship Id="rId1" Type="http://schemas.openxmlformats.org/officeDocument/2006/relationships/image" Target="../media/image2.png"/><Relationship Id="rId6" Type="http://schemas.openxmlformats.org/officeDocument/2006/relationships/image" Target="../media/image39.png"/><Relationship Id="rId11" Type="http://schemas.openxmlformats.org/officeDocument/2006/relationships/image" Target="../media/image7.png"/><Relationship Id="rId24" Type="http://schemas.openxmlformats.org/officeDocument/2006/relationships/image" Target="../media/image44.png"/><Relationship Id="rId5" Type="http://schemas.openxmlformats.org/officeDocument/2006/relationships/image" Target="../media/image41.png"/><Relationship Id="rId15" Type="http://schemas.openxmlformats.org/officeDocument/2006/relationships/image" Target="../media/image10.png"/><Relationship Id="rId23" Type="http://schemas.openxmlformats.org/officeDocument/2006/relationships/image" Target="../media/image1.png"/><Relationship Id="rId28" Type="http://schemas.openxmlformats.org/officeDocument/2006/relationships/image" Target="../media/image48.png"/><Relationship Id="rId10" Type="http://schemas.openxmlformats.org/officeDocument/2006/relationships/image" Target="../media/image43.png"/><Relationship Id="rId19" Type="http://schemas.openxmlformats.org/officeDocument/2006/relationships/image" Target="../media/image13.png"/><Relationship Id="rId31" Type="http://schemas.openxmlformats.org/officeDocument/2006/relationships/image" Target="../media/image51.png"/><Relationship Id="rId4" Type="http://schemas.openxmlformats.org/officeDocument/2006/relationships/image" Target="../media/image40.png"/><Relationship Id="rId9" Type="http://schemas.openxmlformats.org/officeDocument/2006/relationships/image" Target="../media/image42.png"/><Relationship Id="rId14" Type="http://schemas.openxmlformats.org/officeDocument/2006/relationships/image" Target="../media/image20.png"/><Relationship Id="rId22" Type="http://schemas.openxmlformats.org/officeDocument/2006/relationships/image" Target="../media/image27.png"/><Relationship Id="rId27" Type="http://schemas.openxmlformats.org/officeDocument/2006/relationships/image" Target="../media/image47.png"/><Relationship Id="rId30" Type="http://schemas.openxmlformats.org/officeDocument/2006/relationships/image" Target="../media/image5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5.emf"/><Relationship Id="rId1" Type="http://schemas.openxmlformats.org/officeDocument/2006/relationships/image" Target="../media/image34.emf"/></Relationships>
</file>

<file path=xl/drawings/drawing1.xml><?xml version="1.0" encoding="utf-8"?>
<xdr:wsDr xmlns:xdr="http://schemas.openxmlformats.org/drawingml/2006/spreadsheetDrawing" xmlns:a="http://schemas.openxmlformats.org/drawingml/2006/main">
  <xdr:twoCellAnchor>
    <xdr:from>
      <xdr:col>3</xdr:col>
      <xdr:colOff>118043</xdr:colOff>
      <xdr:row>2</xdr:row>
      <xdr:rowOff>171450</xdr:rowOff>
    </xdr:from>
    <xdr:to>
      <xdr:col>3</xdr:col>
      <xdr:colOff>3681413</xdr:colOff>
      <xdr:row>15</xdr:row>
      <xdr:rowOff>114300</xdr:rowOff>
    </xdr:to>
    <xdr:pic>
      <xdr:nvPicPr>
        <xdr:cNvPr id="5" name="Picture 4">
          <a:extLst>
            <a:ext uri="{FF2B5EF4-FFF2-40B4-BE49-F238E27FC236}">
              <a16:creationId xmlns:a16="http://schemas.microsoft.com/office/drawing/2014/main" id="{A52E623D-F674-42D1-AE0E-9521F67A30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7403" t="31703" r="34404" b="19687"/>
        <a:stretch>
          <a:fillRect/>
        </a:stretch>
      </xdr:blipFill>
      <xdr:spPr bwMode="auto">
        <a:xfrm>
          <a:off x="8819131" y="1628775"/>
          <a:ext cx="3563370" cy="2295525"/>
        </a:xfrm>
        <a:prstGeom prst="rect">
          <a:avLst/>
        </a:prstGeom>
        <a:noFill/>
        <a:ln>
          <a:noFill/>
        </a:ln>
        <a:effectLst>
          <a:outerShdw blurRad="127000" dist="1270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152398</xdr:colOff>
      <xdr:row>0</xdr:row>
      <xdr:rowOff>0</xdr:rowOff>
    </xdr:from>
    <xdr:to>
      <xdr:col>3</xdr:col>
      <xdr:colOff>3531960</xdr:colOff>
      <xdr:row>0</xdr:row>
      <xdr:rowOff>1084762</xdr:rowOff>
    </xdr:to>
    <xdr:grpSp>
      <xdr:nvGrpSpPr>
        <xdr:cNvPr id="2" name="Group 1">
          <a:extLst>
            <a:ext uri="{FF2B5EF4-FFF2-40B4-BE49-F238E27FC236}">
              <a16:creationId xmlns:a16="http://schemas.microsoft.com/office/drawing/2014/main" id="{C037E30D-AEC7-4DE4-B91B-3CB0E9554CF5}"/>
            </a:ext>
          </a:extLst>
        </xdr:cNvPr>
        <xdr:cNvGrpSpPr>
          <a:grpSpLocks noChangeAspect="1"/>
        </xdr:cNvGrpSpPr>
      </xdr:nvGrpSpPr>
      <xdr:grpSpPr>
        <a:xfrm>
          <a:off x="8667748" y="0"/>
          <a:ext cx="3382737" cy="1084762"/>
          <a:chOff x="247649" y="207327"/>
          <a:chExt cx="2047875" cy="962025"/>
        </a:xfrm>
        <a:effectLst/>
      </xdr:grpSpPr>
      <xdr:pic>
        <xdr:nvPicPr>
          <xdr:cNvPr id="3" name="Picture 2" descr="LETTERHEAD_006.png">
            <a:extLst>
              <a:ext uri="{FF2B5EF4-FFF2-40B4-BE49-F238E27FC236}">
                <a16:creationId xmlns:a16="http://schemas.microsoft.com/office/drawing/2014/main" id="{6C65C654-9FD3-4208-9B37-EC675BDE4A4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4" name="Picture 3" descr="LETTERHEAD_006.png">
            <a:extLst>
              <a:ext uri="{FF2B5EF4-FFF2-40B4-BE49-F238E27FC236}">
                <a16:creationId xmlns:a16="http://schemas.microsoft.com/office/drawing/2014/main" id="{A38D776D-D071-4512-BD65-18D184C56B2C}"/>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6740" t="690" r="12812" b="91355"/>
          <a:stretch/>
        </xdr:blipFill>
        <xdr:spPr bwMode="auto">
          <a:xfrm>
            <a:off x="371475" y="207327"/>
            <a:ext cx="1762125" cy="962025"/>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0</xdr:col>
      <xdr:colOff>857250</xdr:colOff>
      <xdr:row>21</xdr:row>
      <xdr:rowOff>138112</xdr:rowOff>
    </xdr:from>
    <xdr:to>
      <xdr:col>2</xdr:col>
      <xdr:colOff>3152775</xdr:colOff>
      <xdr:row>25</xdr:row>
      <xdr:rowOff>166687</xdr:rowOff>
    </xdr:to>
    <xdr:sp macro="" textlink="">
      <xdr:nvSpPr>
        <xdr:cNvPr id="6" name="Rectangle: Rounded Corners 5">
          <a:hlinkClick xmlns:r="http://schemas.openxmlformats.org/officeDocument/2006/relationships" r:id="rId4"/>
          <a:extLst>
            <a:ext uri="{FF2B5EF4-FFF2-40B4-BE49-F238E27FC236}">
              <a16:creationId xmlns:a16="http://schemas.microsoft.com/office/drawing/2014/main" id="{F71AF2DA-16F8-48A2-B6EB-9B38295B41A3}"/>
            </a:ext>
          </a:extLst>
        </xdr:cNvPr>
        <xdr:cNvSpPr/>
      </xdr:nvSpPr>
      <xdr:spPr>
        <a:xfrm>
          <a:off x="857250" y="5033962"/>
          <a:ext cx="7024688" cy="752475"/>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a:solidFill>
                <a:sysClr val="windowText" lastClr="000000"/>
              </a:solidFill>
            </a:rPr>
            <a:t>I accept</a:t>
          </a:r>
          <a:r>
            <a:rPr lang="en-AU" sz="1600" baseline="0">
              <a:solidFill>
                <a:sysClr val="windowText" lastClr="000000"/>
              </a:solidFill>
            </a:rPr>
            <a:t> that this calculator should be used as a guide only and that it is my responsibility to ensure that the load is secured to meet the legal requirements.</a:t>
          </a:r>
          <a:endParaRPr lang="en-AU" sz="1600">
            <a:solidFill>
              <a:sysClr val="windowText" lastClr="000000"/>
            </a:solidFill>
          </a:endParaRPr>
        </a:p>
      </xdr:txBody>
    </xdr:sp>
    <xdr:clientData/>
  </xdr:twoCellAnchor>
  <xdr:twoCellAnchor editAs="oneCell">
    <xdr:from>
      <xdr:col>0</xdr:col>
      <xdr:colOff>142875</xdr:colOff>
      <xdr:row>0</xdr:row>
      <xdr:rowOff>76200</xdr:rowOff>
    </xdr:from>
    <xdr:to>
      <xdr:col>1</xdr:col>
      <xdr:colOff>54839</xdr:colOff>
      <xdr:row>0</xdr:row>
      <xdr:rowOff>1160962</xdr:rowOff>
    </xdr:to>
    <xdr:pic>
      <xdr:nvPicPr>
        <xdr:cNvPr id="8" name="Picture 7">
          <a:extLst>
            <a:ext uri="{FF2B5EF4-FFF2-40B4-BE49-F238E27FC236}">
              <a16:creationId xmlns:a16="http://schemas.microsoft.com/office/drawing/2014/main" id="{620339BA-18E8-46EF-A744-81B18EA8B1F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142875" y="76200"/>
          <a:ext cx="2455139" cy="108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781050</xdr:colOff>
      <xdr:row>2</xdr:row>
      <xdr:rowOff>28574</xdr:rowOff>
    </xdr:from>
    <xdr:to>
      <xdr:col>3</xdr:col>
      <xdr:colOff>2875200</xdr:colOff>
      <xdr:row>12</xdr:row>
      <xdr:rowOff>18824</xdr:rowOff>
    </xdr:to>
    <xdr:grpSp>
      <xdr:nvGrpSpPr>
        <xdr:cNvPr id="26" name="Group 25">
          <a:hlinkClick xmlns:r="http://schemas.openxmlformats.org/officeDocument/2006/relationships" r:id="rId1"/>
          <a:extLst>
            <a:ext uri="{FF2B5EF4-FFF2-40B4-BE49-F238E27FC236}">
              <a16:creationId xmlns:a16="http://schemas.microsoft.com/office/drawing/2014/main" id="{E1187A40-1D53-44CD-8F95-6DAA462DCE00}"/>
            </a:ext>
          </a:extLst>
        </xdr:cNvPr>
        <xdr:cNvGrpSpPr/>
      </xdr:nvGrpSpPr>
      <xdr:grpSpPr>
        <a:xfrm>
          <a:off x="781050" y="1479549"/>
          <a:ext cx="10609500" cy="1796825"/>
          <a:chOff x="781050" y="1476374"/>
          <a:chExt cx="10800000" cy="1800000"/>
        </a:xfrm>
      </xdr:grpSpPr>
      <xdr:sp macro="" textlink="">
        <xdr:nvSpPr>
          <xdr:cNvPr id="8" name="Rectangle: Rounded Corners 7">
            <a:extLst>
              <a:ext uri="{FF2B5EF4-FFF2-40B4-BE49-F238E27FC236}">
                <a16:creationId xmlns:a16="http://schemas.microsoft.com/office/drawing/2014/main" id="{25E3636B-2170-4978-B434-D95E693A730A}"/>
              </a:ext>
            </a:extLst>
          </xdr:cNvPr>
          <xdr:cNvSpPr/>
        </xdr:nvSpPr>
        <xdr:spPr>
          <a:xfrm>
            <a:off x="781050" y="1476374"/>
            <a:ext cx="10800000" cy="1800000"/>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AU" sz="6000" b="1">
                <a:solidFill>
                  <a:sysClr val="windowText" lastClr="000000"/>
                </a:solidFill>
              </a:rPr>
              <a:t>Tie-Down Restraint</a:t>
            </a:r>
          </a:p>
        </xdr:txBody>
      </xdr:sp>
      <xdr:pic>
        <xdr:nvPicPr>
          <xdr:cNvPr id="11" name="Picture 10">
            <a:extLst>
              <a:ext uri="{FF2B5EF4-FFF2-40B4-BE49-F238E27FC236}">
                <a16:creationId xmlns:a16="http://schemas.microsoft.com/office/drawing/2014/main" id="{259CD077-0FCA-4A74-88AD-201DBEA15A51}"/>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4965" b="91844" l="7634" r="99809">
                        <a14:foregroundMark x1="28626" y1="66312" x2="28053" y2="28369"/>
                        <a14:foregroundMark x1="28053" y1="28369" x2="28053" y2="28369"/>
                        <a14:foregroundMark x1="27099" y1="28723" x2="14695" y2="25887"/>
                        <a14:foregroundMark x1="16412" y1="26241" x2="9733" y2="40071"/>
                        <a14:foregroundMark x1="9733" y1="40071" x2="8206" y2="46454"/>
                        <a14:foregroundMark x1="18130" y1="89716" x2="20802" y2="89716"/>
                        <a14:foregroundMark x1="88740" y1="67021" x2="92366" y2="67021"/>
                        <a14:foregroundMark x1="40840" y1="63121" x2="49237" y2="63121"/>
                        <a14:foregroundMark x1="58588" y1="19504" x2="58206" y2="6028"/>
                        <a14:foregroundMark x1="73473" y1="20922" x2="72137" y2="5319"/>
                        <a14:foregroundMark x1="76718" y1="91844" x2="99809" y2="91844"/>
                      </a14:backgroundRemoval>
                    </a14:imgEffect>
                  </a14:imgLayer>
                </a14:imgProps>
              </a:ext>
            </a:extLst>
          </a:blip>
          <a:stretch>
            <a:fillRect/>
          </a:stretch>
        </xdr:blipFill>
        <xdr:spPr>
          <a:xfrm>
            <a:off x="8173960" y="1581150"/>
            <a:ext cx="2999840" cy="1611855"/>
          </a:xfrm>
          <a:prstGeom prst="rect">
            <a:avLst/>
          </a:prstGeom>
        </xdr:spPr>
      </xdr:pic>
    </xdr:grpSp>
    <xdr:clientData/>
  </xdr:twoCellAnchor>
  <xdr:twoCellAnchor>
    <xdr:from>
      <xdr:col>0</xdr:col>
      <xdr:colOff>781050</xdr:colOff>
      <xdr:row>14</xdr:row>
      <xdr:rowOff>161924</xdr:rowOff>
    </xdr:from>
    <xdr:to>
      <xdr:col>3</xdr:col>
      <xdr:colOff>2875200</xdr:colOff>
      <xdr:row>25</xdr:row>
      <xdr:rowOff>64999</xdr:rowOff>
    </xdr:to>
    <xdr:grpSp>
      <xdr:nvGrpSpPr>
        <xdr:cNvPr id="27" name="Group 26">
          <a:hlinkClick xmlns:r="http://schemas.openxmlformats.org/officeDocument/2006/relationships" r:id="rId4"/>
          <a:extLst>
            <a:ext uri="{FF2B5EF4-FFF2-40B4-BE49-F238E27FC236}">
              <a16:creationId xmlns:a16="http://schemas.microsoft.com/office/drawing/2014/main" id="{12208830-0E50-4139-8FED-D0E5F0EC647C}"/>
            </a:ext>
          </a:extLst>
        </xdr:cNvPr>
        <xdr:cNvGrpSpPr/>
      </xdr:nvGrpSpPr>
      <xdr:grpSpPr>
        <a:xfrm>
          <a:off x="781050" y="3784599"/>
          <a:ext cx="10609500" cy="1893800"/>
          <a:chOff x="781050" y="3781424"/>
          <a:chExt cx="10800000" cy="1893800"/>
        </a:xfrm>
      </xdr:grpSpPr>
      <xdr:sp macro="" textlink="">
        <xdr:nvSpPr>
          <xdr:cNvPr id="9" name="Rectangle: Rounded Corners 8">
            <a:extLst>
              <a:ext uri="{FF2B5EF4-FFF2-40B4-BE49-F238E27FC236}">
                <a16:creationId xmlns:a16="http://schemas.microsoft.com/office/drawing/2014/main" id="{172EE2B2-C3E6-42A5-A83E-7E07E940D4E4}"/>
              </a:ext>
            </a:extLst>
          </xdr:cNvPr>
          <xdr:cNvSpPr/>
        </xdr:nvSpPr>
        <xdr:spPr>
          <a:xfrm>
            <a:off x="781050" y="3781424"/>
            <a:ext cx="10800000" cy="1800000"/>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AU" sz="6000" b="1">
                <a:solidFill>
                  <a:sysClr val="windowText" lastClr="000000"/>
                </a:solidFill>
              </a:rPr>
              <a:t>Direct Restraint</a:t>
            </a:r>
          </a:p>
        </xdr:txBody>
      </xdr:sp>
      <xdr:pic>
        <xdr:nvPicPr>
          <xdr:cNvPr id="15" name="Picture 14">
            <a:extLst>
              <a:ext uri="{FF2B5EF4-FFF2-40B4-BE49-F238E27FC236}">
                <a16:creationId xmlns:a16="http://schemas.microsoft.com/office/drawing/2014/main" id="{FA479991-4A91-4712-9A75-DAB245F74A67}"/>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backgroundRemoval t="3472" b="89931" l="599" r="91018">
                        <a14:foregroundMark x1="25026" y1="40585" x2="24750" y2="17361"/>
                        <a14:foregroundMark x1="25150" y1="51042" x2="25074" y2="44635"/>
                        <a14:foregroundMark x1="6188" y1="60417" x2="16766" y2="23958"/>
                        <a14:foregroundMark x1="998" y1="63542" x2="1397" y2="39236"/>
                        <a14:foregroundMark x1="88623" y1="80556" x2="91018" y2="79861"/>
                        <a14:foregroundMark x1="80838" y1="34375" x2="88024" y2="39236"/>
                        <a14:foregroundMark x1="88024" y1="42014" x2="89222" y2="42361"/>
                        <a14:foregroundMark x1="88024" y1="38889" x2="88024" y2="35417"/>
                        <a14:foregroundMark x1="85828" y1="45139" x2="85030" y2="45139"/>
                        <a14:foregroundMark x1="33533" y1="37847" x2="41317" y2="31597"/>
                        <a14:foregroundMark x1="63673" y1="20833" x2="71058" y2="15625"/>
                        <a14:foregroundMark x1="56687" y1="3472" x2="56287" y2="10417"/>
                        <a14:foregroundMark x1="89421" y1="57292" x2="90818" y2="57292"/>
                        <a14:backgroundMark x1="25948" y1="49306" x2="25749" y2="44444"/>
                      </a14:backgroundRemoval>
                    </a14:imgEffect>
                  </a14:imgLayer>
                </a14:imgProps>
              </a:ext>
            </a:extLst>
          </a:blip>
          <a:stretch>
            <a:fillRect/>
          </a:stretch>
        </xdr:blipFill>
        <xdr:spPr>
          <a:xfrm>
            <a:off x="8307861" y="4029074"/>
            <a:ext cx="2863615" cy="1646150"/>
          </a:xfrm>
          <a:prstGeom prst="rect">
            <a:avLst/>
          </a:prstGeom>
        </xdr:spPr>
      </xdr:pic>
    </xdr:grpSp>
    <xdr:clientData/>
  </xdr:twoCellAnchor>
  <xdr:twoCellAnchor editAs="oneCell">
    <xdr:from>
      <xdr:col>0</xdr:col>
      <xdr:colOff>142875</xdr:colOff>
      <xdr:row>0</xdr:row>
      <xdr:rowOff>76200</xdr:rowOff>
    </xdr:from>
    <xdr:to>
      <xdr:col>1</xdr:col>
      <xdr:colOff>54839</xdr:colOff>
      <xdr:row>0</xdr:row>
      <xdr:rowOff>1160962</xdr:rowOff>
    </xdr:to>
    <xdr:pic>
      <xdr:nvPicPr>
        <xdr:cNvPr id="19" name="Picture 18">
          <a:extLst>
            <a:ext uri="{FF2B5EF4-FFF2-40B4-BE49-F238E27FC236}">
              <a16:creationId xmlns:a16="http://schemas.microsoft.com/office/drawing/2014/main" id="{34272627-4069-4EB0-8BE4-28FFFEF5FAE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42875" y="76200"/>
          <a:ext cx="2455139" cy="1084762"/>
        </a:xfrm>
        <a:prstGeom prst="rect">
          <a:avLst/>
        </a:prstGeom>
      </xdr:spPr>
    </xdr:pic>
    <xdr:clientData/>
  </xdr:twoCellAnchor>
  <xdr:twoCellAnchor>
    <xdr:from>
      <xdr:col>3</xdr:col>
      <xdr:colOff>152400</xdr:colOff>
      <xdr:row>0</xdr:row>
      <xdr:rowOff>0</xdr:rowOff>
    </xdr:from>
    <xdr:to>
      <xdr:col>3</xdr:col>
      <xdr:colOff>3531962</xdr:colOff>
      <xdr:row>0</xdr:row>
      <xdr:rowOff>1084762</xdr:rowOff>
    </xdr:to>
    <xdr:grpSp>
      <xdr:nvGrpSpPr>
        <xdr:cNvPr id="23" name="Group 22">
          <a:extLst>
            <a:ext uri="{FF2B5EF4-FFF2-40B4-BE49-F238E27FC236}">
              <a16:creationId xmlns:a16="http://schemas.microsoft.com/office/drawing/2014/main" id="{7BFF72E7-F6E0-49FD-B9ED-3C7A6F6D8E60}"/>
            </a:ext>
          </a:extLst>
        </xdr:cNvPr>
        <xdr:cNvGrpSpPr>
          <a:grpSpLocks noChangeAspect="1"/>
        </xdr:cNvGrpSpPr>
      </xdr:nvGrpSpPr>
      <xdr:grpSpPr>
        <a:xfrm>
          <a:off x="8667750" y="0"/>
          <a:ext cx="3382737" cy="1084762"/>
          <a:chOff x="247649" y="207327"/>
          <a:chExt cx="2047875" cy="962025"/>
        </a:xfrm>
        <a:effectLst/>
      </xdr:grpSpPr>
      <xdr:pic>
        <xdr:nvPicPr>
          <xdr:cNvPr id="24" name="Picture 23" descr="LETTERHEAD_006.png">
            <a:extLst>
              <a:ext uri="{FF2B5EF4-FFF2-40B4-BE49-F238E27FC236}">
                <a16:creationId xmlns:a16="http://schemas.microsoft.com/office/drawing/2014/main" id="{6057C4BD-D9BA-480F-9F0E-4365B8D5BF0C}"/>
              </a:ext>
            </a:extLst>
          </xdr:cNvPr>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25" name="Picture 24" descr="LETTERHEAD_006.png">
            <a:extLst>
              <a:ext uri="{FF2B5EF4-FFF2-40B4-BE49-F238E27FC236}">
                <a16:creationId xmlns:a16="http://schemas.microsoft.com/office/drawing/2014/main" id="{C2E72A6E-C3BD-4618-9412-9134F8130B1C}"/>
              </a:ext>
            </a:extLst>
          </xdr:cNvPr>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66740" t="690" r="12812" b="91355"/>
          <a:stretch/>
        </xdr:blipFill>
        <xdr:spPr bwMode="auto">
          <a:xfrm>
            <a:off x="371475" y="207327"/>
            <a:ext cx="1762125" cy="962025"/>
          </a:xfrm>
          <a:prstGeom prst="rect">
            <a:avLst/>
          </a:prstGeom>
          <a:noFill/>
          <a:ln>
            <a:noFill/>
          </a:ln>
          <a:extLst>
            <a:ext uri="{53640926-AAD7-44D8-BBD7-CCE9431645EC}">
              <a14:shadowObscured xmlns:a14="http://schemas.microsoft.com/office/drawing/2010/main"/>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1627566</xdr:colOff>
      <xdr:row>15</xdr:row>
      <xdr:rowOff>21293</xdr:rowOff>
    </xdr:from>
    <xdr:to>
      <xdr:col>5</xdr:col>
      <xdr:colOff>1239228</xdr:colOff>
      <xdr:row>17</xdr:row>
      <xdr:rowOff>137272</xdr:rowOff>
    </xdr:to>
    <xdr:sp macro="[0]!Clearcells2" textlink="">
      <xdr:nvSpPr>
        <xdr:cNvPr id="11" name="Rectangle: Rounded Corners 10">
          <a:extLst>
            <a:ext uri="{FF2B5EF4-FFF2-40B4-BE49-F238E27FC236}">
              <a16:creationId xmlns:a16="http://schemas.microsoft.com/office/drawing/2014/main" id="{546DC8D5-DDB1-4A30-B7DB-FFA108BF7589}"/>
            </a:ext>
          </a:extLst>
        </xdr:cNvPr>
        <xdr:cNvSpPr/>
      </xdr:nvSpPr>
      <xdr:spPr>
        <a:xfrm>
          <a:off x="11086253" y="5374584"/>
          <a:ext cx="1800000" cy="682656"/>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2400" b="1">
              <a:solidFill>
                <a:sysClr val="windowText" lastClr="000000"/>
              </a:solidFill>
            </a:rPr>
            <a:t>Reset</a:t>
          </a:r>
        </a:p>
      </xdr:txBody>
    </xdr:sp>
    <xdr:clientData/>
  </xdr:twoCellAnchor>
  <xdr:twoCellAnchor>
    <xdr:from>
      <xdr:col>5</xdr:col>
      <xdr:colOff>365901</xdr:colOff>
      <xdr:row>0</xdr:row>
      <xdr:rowOff>1</xdr:rowOff>
    </xdr:from>
    <xdr:to>
      <xdr:col>6</xdr:col>
      <xdr:colOff>593105</xdr:colOff>
      <xdr:row>1</xdr:row>
      <xdr:rowOff>32225</xdr:rowOff>
    </xdr:to>
    <xdr:grpSp>
      <xdr:nvGrpSpPr>
        <xdr:cNvPr id="2" name="Group 1">
          <a:extLst>
            <a:ext uri="{FF2B5EF4-FFF2-40B4-BE49-F238E27FC236}">
              <a16:creationId xmlns:a16="http://schemas.microsoft.com/office/drawing/2014/main" id="{F04EB54A-B331-4678-B728-C7A4986C12CB}"/>
            </a:ext>
          </a:extLst>
        </xdr:cNvPr>
        <xdr:cNvGrpSpPr>
          <a:grpSpLocks noChangeAspect="1"/>
        </xdr:cNvGrpSpPr>
      </xdr:nvGrpSpPr>
      <xdr:grpSpPr>
        <a:xfrm>
          <a:off x="11775264" y="1"/>
          <a:ext cx="2367154" cy="1207768"/>
          <a:chOff x="247649" y="228600"/>
          <a:chExt cx="2047875" cy="940752"/>
        </a:xfrm>
        <a:effectLst/>
      </xdr:grpSpPr>
      <xdr:pic>
        <xdr:nvPicPr>
          <xdr:cNvPr id="3" name="Picture 2" descr="LETTERHEAD_006.png">
            <a:extLst>
              <a:ext uri="{FF2B5EF4-FFF2-40B4-BE49-F238E27FC236}">
                <a16:creationId xmlns:a16="http://schemas.microsoft.com/office/drawing/2014/main" id="{F60119A9-9F4C-4293-8E9D-02DC237F4C4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4" name="Picture 3" descr="LETTERHEAD_006.png">
            <a:extLst>
              <a:ext uri="{FF2B5EF4-FFF2-40B4-BE49-F238E27FC236}">
                <a16:creationId xmlns:a16="http://schemas.microsoft.com/office/drawing/2014/main" id="{653D9CCE-6132-41B1-994A-5E7EC95D8DF4}"/>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6740" t="1304" r="12812" b="91355"/>
          <a:stretch/>
        </xdr:blipFill>
        <xdr:spPr bwMode="auto">
          <a:xfrm>
            <a:off x="371475" y="281567"/>
            <a:ext cx="1762125" cy="887785"/>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4</xdr:col>
      <xdr:colOff>446552</xdr:colOff>
      <xdr:row>0</xdr:row>
      <xdr:rowOff>78219</xdr:rowOff>
    </xdr:from>
    <xdr:to>
      <xdr:col>4</xdr:col>
      <xdr:colOff>2063361</xdr:colOff>
      <xdr:row>1</xdr:row>
      <xdr:rowOff>51500</xdr:rowOff>
    </xdr:to>
    <xdr:pic>
      <xdr:nvPicPr>
        <xdr:cNvPr id="15" name="Picture 14">
          <a:extLst>
            <a:ext uri="{FF2B5EF4-FFF2-40B4-BE49-F238E27FC236}">
              <a16:creationId xmlns:a16="http://schemas.microsoft.com/office/drawing/2014/main" id="{CDDCC165-8CFA-47D9-BEF7-B621950F0EDA}"/>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4965" b="91844" l="7634" r="99809">
                      <a14:foregroundMark x1="28626" y1="66312" x2="28053" y2="28369"/>
                      <a14:foregroundMark x1="28053" y1="28369" x2="28053" y2="28369"/>
                      <a14:foregroundMark x1="27099" y1="28723" x2="14695" y2="25887"/>
                      <a14:foregroundMark x1="16412" y1="26241" x2="9733" y2="40071"/>
                      <a14:foregroundMark x1="9733" y1="40071" x2="8206" y2="46454"/>
                      <a14:foregroundMark x1="18130" y1="89716" x2="20802" y2="89716"/>
                      <a14:foregroundMark x1="88740" y1="67021" x2="92366" y2="67021"/>
                      <a14:foregroundMark x1="40840" y1="63121" x2="49237" y2="63121"/>
                      <a14:foregroundMark x1="58588" y1="19504" x2="58206" y2="6028"/>
                      <a14:foregroundMark x1="73473" y1="20922" x2="72137" y2="5319"/>
                      <a14:foregroundMark x1="76718" y1="91844" x2="99809" y2="91844"/>
                    </a14:backgroundRemoval>
                  </a14:imgEffect>
                </a14:imgLayer>
              </a14:imgProps>
            </a:ext>
          </a:extLst>
        </a:blip>
        <a:stretch>
          <a:fillRect/>
        </a:stretch>
      </xdr:blipFill>
      <xdr:spPr>
        <a:xfrm>
          <a:off x="9900115" y="78219"/>
          <a:ext cx="1616809" cy="1152000"/>
        </a:xfrm>
        <a:prstGeom prst="rect">
          <a:avLst/>
        </a:prstGeom>
      </xdr:spPr>
    </xdr:pic>
    <xdr:clientData/>
  </xdr:twoCellAnchor>
  <xdr:twoCellAnchor>
    <xdr:from>
      <xdr:col>3</xdr:col>
      <xdr:colOff>2302881</xdr:colOff>
      <xdr:row>15</xdr:row>
      <xdr:rowOff>14024</xdr:rowOff>
    </xdr:from>
    <xdr:to>
      <xdr:col>4</xdr:col>
      <xdr:colOff>854923</xdr:colOff>
      <xdr:row>17</xdr:row>
      <xdr:rowOff>137272</xdr:rowOff>
    </xdr:to>
    <xdr:sp macro="" textlink="">
      <xdr:nvSpPr>
        <xdr:cNvPr id="8" name="Rectangle: Rounded Corners 7">
          <a:hlinkClick xmlns:r="http://schemas.openxmlformats.org/officeDocument/2006/relationships" r:id="rId5"/>
          <a:extLst>
            <a:ext uri="{FF2B5EF4-FFF2-40B4-BE49-F238E27FC236}">
              <a16:creationId xmlns:a16="http://schemas.microsoft.com/office/drawing/2014/main" id="{163E9FB4-D558-4547-AA9E-90D1D4615820}"/>
            </a:ext>
          </a:extLst>
        </xdr:cNvPr>
        <xdr:cNvSpPr/>
      </xdr:nvSpPr>
      <xdr:spPr>
        <a:xfrm>
          <a:off x="8506189" y="5367315"/>
          <a:ext cx="1807421" cy="689925"/>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2400" b="1">
              <a:solidFill>
                <a:sysClr val="windowText" lastClr="000000"/>
              </a:solidFill>
            </a:rPr>
            <a:t>Help?</a:t>
          </a:r>
        </a:p>
      </xdr:txBody>
    </xdr:sp>
    <xdr:clientData/>
  </xdr:twoCellAnchor>
  <xdr:twoCellAnchor editAs="oneCell">
    <xdr:from>
      <xdr:col>0</xdr:col>
      <xdr:colOff>235368</xdr:colOff>
      <xdr:row>0</xdr:row>
      <xdr:rowOff>54893</xdr:rowOff>
    </xdr:from>
    <xdr:to>
      <xdr:col>0</xdr:col>
      <xdr:colOff>2702632</xdr:colOff>
      <xdr:row>0</xdr:row>
      <xdr:rowOff>1134893</xdr:rowOff>
    </xdr:to>
    <xdr:pic>
      <xdr:nvPicPr>
        <xdr:cNvPr id="9" name="Picture 8">
          <a:extLst>
            <a:ext uri="{FF2B5EF4-FFF2-40B4-BE49-F238E27FC236}">
              <a16:creationId xmlns:a16="http://schemas.microsoft.com/office/drawing/2014/main" id="{311BA73B-A2E8-4A2C-85D8-240E5E5F07B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235368" y="54893"/>
          <a:ext cx="2467264" cy="108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15</xdr:col>
      <xdr:colOff>47124</xdr:colOff>
      <xdr:row>0</xdr:row>
      <xdr:rowOff>40481</xdr:rowOff>
    </xdr:from>
    <xdr:to>
      <xdr:col>18</xdr:col>
      <xdr:colOff>533399</xdr:colOff>
      <xdr:row>1</xdr:row>
      <xdr:rowOff>66869</xdr:rowOff>
    </xdr:to>
    <xdr:grpSp>
      <xdr:nvGrpSpPr>
        <xdr:cNvPr id="15" name="Group 14">
          <a:extLst>
            <a:ext uri="{FF2B5EF4-FFF2-40B4-BE49-F238E27FC236}">
              <a16:creationId xmlns:a16="http://schemas.microsoft.com/office/drawing/2014/main" id="{DB61F7D9-3FC4-49EE-9121-17DF3AD07391}"/>
            </a:ext>
          </a:extLst>
        </xdr:cNvPr>
        <xdr:cNvGrpSpPr>
          <a:grpSpLocks/>
        </xdr:cNvGrpSpPr>
      </xdr:nvGrpSpPr>
      <xdr:grpSpPr>
        <a:xfrm>
          <a:off x="9158580" y="40481"/>
          <a:ext cx="2304757" cy="1106682"/>
          <a:chOff x="247649" y="228600"/>
          <a:chExt cx="2047875" cy="940751"/>
        </a:xfrm>
        <a:effectLst/>
      </xdr:grpSpPr>
      <xdr:pic>
        <xdr:nvPicPr>
          <xdr:cNvPr id="16" name="Picture 15" descr="LETTERHEAD_006.png">
            <a:extLst>
              <a:ext uri="{FF2B5EF4-FFF2-40B4-BE49-F238E27FC236}">
                <a16:creationId xmlns:a16="http://schemas.microsoft.com/office/drawing/2014/main" id="{D5CD8671-FABD-4618-AEF5-2E0096A0BD1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17" name="Picture 16" descr="LETTERHEAD_006.png">
            <a:extLst>
              <a:ext uri="{FF2B5EF4-FFF2-40B4-BE49-F238E27FC236}">
                <a16:creationId xmlns:a16="http://schemas.microsoft.com/office/drawing/2014/main" id="{811840AB-3F5B-4570-A37D-69C52E07E925}"/>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6388" t="1232" r="13164" b="91438"/>
          <a:stretch/>
        </xdr:blipFill>
        <xdr:spPr bwMode="auto">
          <a:xfrm>
            <a:off x="371475" y="282891"/>
            <a:ext cx="1762125" cy="886460"/>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0</xdr:col>
      <xdr:colOff>83343</xdr:colOff>
      <xdr:row>0</xdr:row>
      <xdr:rowOff>31457</xdr:rowOff>
    </xdr:from>
    <xdr:to>
      <xdr:col>3</xdr:col>
      <xdr:colOff>534258</xdr:colOff>
      <xdr:row>1</xdr:row>
      <xdr:rowOff>20844</xdr:rowOff>
    </xdr:to>
    <xdr:pic>
      <xdr:nvPicPr>
        <xdr:cNvPr id="18" name="Picture 17">
          <a:extLst>
            <a:ext uri="{FF2B5EF4-FFF2-40B4-BE49-F238E27FC236}">
              <a16:creationId xmlns:a16="http://schemas.microsoft.com/office/drawing/2014/main" id="{1501EEA8-A20A-4357-B50B-CCC019B04B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83343" y="31457"/>
          <a:ext cx="2374966" cy="1084762"/>
        </a:xfrm>
        <a:prstGeom prst="rect">
          <a:avLst/>
        </a:prstGeom>
      </xdr:spPr>
    </xdr:pic>
    <xdr:clientData/>
  </xdr:twoCellAnchor>
  <xdr:twoCellAnchor>
    <xdr:from>
      <xdr:col>2</xdr:col>
      <xdr:colOff>85435</xdr:colOff>
      <xdr:row>16</xdr:row>
      <xdr:rowOff>505257</xdr:rowOff>
    </xdr:from>
    <xdr:to>
      <xdr:col>4</xdr:col>
      <xdr:colOff>599560</xdr:colOff>
      <xdr:row>16</xdr:row>
      <xdr:rowOff>2458800</xdr:rowOff>
    </xdr:to>
    <xdr:grpSp>
      <xdr:nvGrpSpPr>
        <xdr:cNvPr id="12" name="Group 11">
          <a:extLst>
            <a:ext uri="{FF2B5EF4-FFF2-40B4-BE49-F238E27FC236}">
              <a16:creationId xmlns:a16="http://schemas.microsoft.com/office/drawing/2014/main" id="{AE87ADD9-89EE-4E0E-8377-B6590831AE2A}"/>
            </a:ext>
          </a:extLst>
        </xdr:cNvPr>
        <xdr:cNvGrpSpPr/>
      </xdr:nvGrpSpPr>
      <xdr:grpSpPr>
        <a:xfrm>
          <a:off x="1303048" y="11110551"/>
          <a:ext cx="1728562" cy="1956718"/>
          <a:chOff x="1371310" y="9387320"/>
          <a:chExt cx="1800000" cy="1953543"/>
        </a:xfrm>
      </xdr:grpSpPr>
      <xdr:pic>
        <xdr:nvPicPr>
          <xdr:cNvPr id="6" name="Picture 5">
            <a:extLst>
              <a:ext uri="{FF2B5EF4-FFF2-40B4-BE49-F238E27FC236}">
                <a16:creationId xmlns:a16="http://schemas.microsoft.com/office/drawing/2014/main" id="{5CAA446A-0E35-47DE-9666-3FD0C28A8A8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99334" y="9387320"/>
            <a:ext cx="1753477" cy="1449524"/>
          </a:xfrm>
          <a:prstGeom prst="rect">
            <a:avLst/>
          </a:prstGeom>
          <a:effectLst>
            <a:outerShdw blurRad="127000" dist="127000" dir="2700000" algn="tl" rotWithShape="0">
              <a:prstClr val="black">
                <a:alpha val="40000"/>
              </a:prstClr>
            </a:outerShdw>
          </a:effectLst>
        </xdr:spPr>
      </xdr:pic>
      <xdr:sp macro="" textlink="">
        <xdr:nvSpPr>
          <xdr:cNvPr id="7" name="TextBox 6">
            <a:extLst>
              <a:ext uri="{FF2B5EF4-FFF2-40B4-BE49-F238E27FC236}">
                <a16:creationId xmlns:a16="http://schemas.microsoft.com/office/drawing/2014/main" id="{3A485079-79CE-4F27-B83A-CDB13F10BE35}"/>
              </a:ext>
            </a:extLst>
          </xdr:cNvPr>
          <xdr:cNvSpPr txBox="1"/>
        </xdr:nvSpPr>
        <xdr:spPr>
          <a:xfrm>
            <a:off x="1371310"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AU" sz="1200"/>
              <a:t>Under-Tray Winch - </a:t>
            </a:r>
          </a:p>
          <a:p>
            <a:pPr algn="ctr"/>
            <a:r>
              <a:rPr lang="en-AU" sz="1200"/>
              <a:t>Pre-tension</a:t>
            </a:r>
            <a:r>
              <a:rPr lang="en-AU" sz="1200" baseline="0"/>
              <a:t> = 300kgf</a:t>
            </a:r>
            <a:endParaRPr lang="en-AU" sz="1200"/>
          </a:p>
        </xdr:txBody>
      </xdr:sp>
    </xdr:grpSp>
    <xdr:clientData/>
  </xdr:twoCellAnchor>
  <xdr:twoCellAnchor>
    <xdr:from>
      <xdr:col>7</xdr:col>
      <xdr:colOff>341562</xdr:colOff>
      <xdr:row>16</xdr:row>
      <xdr:rowOff>150019</xdr:rowOff>
    </xdr:from>
    <xdr:to>
      <xdr:col>10</xdr:col>
      <xdr:colOff>217512</xdr:colOff>
      <xdr:row>16</xdr:row>
      <xdr:rowOff>2458800</xdr:rowOff>
    </xdr:to>
    <xdr:grpSp>
      <xdr:nvGrpSpPr>
        <xdr:cNvPr id="13" name="Group 12">
          <a:extLst>
            <a:ext uri="{FF2B5EF4-FFF2-40B4-BE49-F238E27FC236}">
              <a16:creationId xmlns:a16="http://schemas.microsoft.com/office/drawing/2014/main" id="{B383117F-9EBF-40A5-AE4D-A7E6BF0CC64D}"/>
            </a:ext>
          </a:extLst>
        </xdr:cNvPr>
        <xdr:cNvGrpSpPr/>
      </xdr:nvGrpSpPr>
      <xdr:grpSpPr>
        <a:xfrm>
          <a:off x="4592093" y="10758488"/>
          <a:ext cx="1700782" cy="2308781"/>
          <a:chOff x="4988717" y="9032082"/>
          <a:chExt cx="1800000" cy="2308781"/>
        </a:xfrm>
      </xdr:grpSpPr>
      <xdr:pic>
        <xdr:nvPicPr>
          <xdr:cNvPr id="2" name="Picture 1">
            <a:extLst>
              <a:ext uri="{FF2B5EF4-FFF2-40B4-BE49-F238E27FC236}">
                <a16:creationId xmlns:a16="http://schemas.microsoft.com/office/drawing/2014/main" id="{145EE3CE-DB61-4BB8-8346-B3EE1D1CBCD8}"/>
              </a:ext>
            </a:extLst>
          </xdr:cNvPr>
          <xdr:cNvPicPr>
            <a:picLocks noChangeAspect="1"/>
          </xdr:cNvPicPr>
        </xdr:nvPicPr>
        <xdr:blipFill>
          <a:blip xmlns:r="http://schemas.openxmlformats.org/officeDocument/2006/relationships" r:embed="rId5"/>
          <a:stretch>
            <a:fillRect/>
          </a:stretch>
        </xdr:blipFill>
        <xdr:spPr>
          <a:xfrm>
            <a:off x="5411099" y="9032082"/>
            <a:ext cx="964761" cy="1804762"/>
          </a:xfrm>
          <a:prstGeom prst="rect">
            <a:avLst/>
          </a:prstGeom>
          <a:effectLst>
            <a:outerShdw blurRad="127000" dist="127000" dir="2700000" algn="tl" rotWithShape="0">
              <a:prstClr val="black">
                <a:alpha val="40000"/>
              </a:prstClr>
            </a:outerShdw>
          </a:effectLst>
        </xdr:spPr>
      </xdr:pic>
      <xdr:sp macro="" textlink="">
        <xdr:nvSpPr>
          <xdr:cNvPr id="19" name="TextBox 18">
            <a:extLst>
              <a:ext uri="{FF2B5EF4-FFF2-40B4-BE49-F238E27FC236}">
                <a16:creationId xmlns:a16="http://schemas.microsoft.com/office/drawing/2014/main" id="{5CCBE9D0-53D4-4B6C-9CB4-D1B650738F19}"/>
              </a:ext>
            </a:extLst>
          </xdr:cNvPr>
          <xdr:cNvSpPr txBox="1"/>
        </xdr:nvSpPr>
        <xdr:spPr>
          <a:xfrm>
            <a:off x="4988717"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AU" sz="1200"/>
              <a:t>Push-Up Hand Ratchet - Pre-tension</a:t>
            </a:r>
            <a:r>
              <a:rPr lang="en-AU" sz="1200" baseline="0"/>
              <a:t> = 300kgf</a:t>
            </a:r>
            <a:endParaRPr lang="en-AU" sz="1200"/>
          </a:p>
        </xdr:txBody>
      </xdr:sp>
    </xdr:grpSp>
    <xdr:clientData/>
  </xdr:twoCellAnchor>
  <xdr:twoCellAnchor>
    <xdr:from>
      <xdr:col>12</xdr:col>
      <xdr:colOff>602453</xdr:colOff>
      <xdr:row>16</xdr:row>
      <xdr:rowOff>150019</xdr:rowOff>
    </xdr:from>
    <xdr:to>
      <xdr:col>15</xdr:col>
      <xdr:colOff>478402</xdr:colOff>
      <xdr:row>16</xdr:row>
      <xdr:rowOff>2458800</xdr:rowOff>
    </xdr:to>
    <xdr:grpSp>
      <xdr:nvGrpSpPr>
        <xdr:cNvPr id="14" name="Group 13">
          <a:extLst>
            <a:ext uri="{FF2B5EF4-FFF2-40B4-BE49-F238E27FC236}">
              <a16:creationId xmlns:a16="http://schemas.microsoft.com/office/drawing/2014/main" id="{3B8DD530-C56B-4F3D-B82A-4B90F4668312}"/>
            </a:ext>
          </a:extLst>
        </xdr:cNvPr>
        <xdr:cNvGrpSpPr/>
      </xdr:nvGrpSpPr>
      <xdr:grpSpPr>
        <a:xfrm>
          <a:off x="7885903" y="10758488"/>
          <a:ext cx="1700780" cy="2308781"/>
          <a:chOff x="8317703" y="9032082"/>
          <a:chExt cx="1800000" cy="2308781"/>
        </a:xfrm>
      </xdr:grpSpPr>
      <xdr:pic>
        <xdr:nvPicPr>
          <xdr:cNvPr id="4" name="Picture 3">
            <a:extLst>
              <a:ext uri="{FF2B5EF4-FFF2-40B4-BE49-F238E27FC236}">
                <a16:creationId xmlns:a16="http://schemas.microsoft.com/office/drawing/2014/main" id="{8C1E0E27-3127-461C-B7E9-E925CFFA3CA0}"/>
              </a:ext>
            </a:extLst>
          </xdr:cNvPr>
          <xdr:cNvPicPr>
            <a:picLocks noChangeAspect="1"/>
          </xdr:cNvPicPr>
        </xdr:nvPicPr>
        <xdr:blipFill rotWithShape="1">
          <a:blip xmlns:r="http://schemas.openxmlformats.org/officeDocument/2006/relationships" r:embed="rId6"/>
          <a:srcRect t="2428" b="2641"/>
          <a:stretch/>
        </xdr:blipFill>
        <xdr:spPr>
          <a:xfrm>
            <a:off x="8692554" y="9032082"/>
            <a:ext cx="1055061" cy="1804762"/>
          </a:xfrm>
          <a:prstGeom prst="rect">
            <a:avLst/>
          </a:prstGeom>
          <a:effectLst>
            <a:outerShdw blurRad="127000" dist="127000" dir="2700000" algn="tl" rotWithShape="0">
              <a:prstClr val="black">
                <a:alpha val="40000"/>
              </a:prstClr>
            </a:outerShdw>
          </a:effectLst>
        </xdr:spPr>
      </xdr:pic>
      <xdr:sp macro="" textlink="">
        <xdr:nvSpPr>
          <xdr:cNvPr id="21" name="TextBox 20">
            <a:extLst>
              <a:ext uri="{FF2B5EF4-FFF2-40B4-BE49-F238E27FC236}">
                <a16:creationId xmlns:a16="http://schemas.microsoft.com/office/drawing/2014/main" id="{33F4D8AC-2D5A-4731-9BFE-191A2288B5D0}"/>
              </a:ext>
            </a:extLst>
          </xdr:cNvPr>
          <xdr:cNvSpPr txBox="1"/>
        </xdr:nvSpPr>
        <xdr:spPr>
          <a:xfrm>
            <a:off x="8317703"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chorCtr="1">
            <a:spAutoFit/>
          </a:bodyPr>
          <a:lstStyle/>
          <a:p>
            <a:pPr algn="ctr"/>
            <a:r>
              <a:rPr lang="en-AU" sz="1200"/>
              <a:t>Pull-Down Hand Ratchet - Pre-tension</a:t>
            </a:r>
            <a:r>
              <a:rPr lang="en-AU" sz="1200" baseline="0"/>
              <a:t> = 300kgf</a:t>
            </a:r>
            <a:endParaRPr lang="en-AU" sz="1200"/>
          </a:p>
        </xdr:txBody>
      </xdr:sp>
    </xdr:grpSp>
    <xdr:clientData/>
  </xdr:twoCellAnchor>
  <xdr:twoCellAnchor>
    <xdr:from>
      <xdr:col>0</xdr:col>
      <xdr:colOff>19373</xdr:colOff>
      <xdr:row>18</xdr:row>
      <xdr:rowOff>229272</xdr:rowOff>
    </xdr:from>
    <xdr:to>
      <xdr:col>4</xdr:col>
      <xdr:colOff>30226</xdr:colOff>
      <xdr:row>19</xdr:row>
      <xdr:rowOff>211526</xdr:rowOff>
    </xdr:to>
    <xdr:grpSp>
      <xdr:nvGrpSpPr>
        <xdr:cNvPr id="36" name="Group 35">
          <a:extLst>
            <a:ext uri="{FF2B5EF4-FFF2-40B4-BE49-F238E27FC236}">
              <a16:creationId xmlns:a16="http://schemas.microsoft.com/office/drawing/2014/main" id="{7639C552-EDF0-40F1-903E-8E56A1A1A826}"/>
            </a:ext>
          </a:extLst>
        </xdr:cNvPr>
        <xdr:cNvGrpSpPr/>
      </xdr:nvGrpSpPr>
      <xdr:grpSpPr>
        <a:xfrm>
          <a:off x="19373" y="15171616"/>
          <a:ext cx="2436553" cy="4968591"/>
          <a:chOff x="107825" y="13353366"/>
          <a:chExt cx="2596210" cy="5057718"/>
        </a:xfrm>
      </xdr:grpSpPr>
      <xdr:pic>
        <xdr:nvPicPr>
          <xdr:cNvPr id="23" name="Picture 22">
            <a:extLst>
              <a:ext uri="{FF2B5EF4-FFF2-40B4-BE49-F238E27FC236}">
                <a16:creationId xmlns:a16="http://schemas.microsoft.com/office/drawing/2014/main" id="{28945905-06C5-46F3-9DFD-C4EC0BD01BBC}"/>
              </a:ext>
            </a:extLst>
          </xdr:cNvPr>
          <xdr:cNvPicPr>
            <a:picLocks noChangeAspect="1"/>
          </xdr:cNvPicPr>
        </xdr:nvPicPr>
        <xdr:blipFill>
          <a:blip xmlns:r="http://schemas.openxmlformats.org/officeDocument/2006/relationships" r:embed="rId7"/>
          <a:stretch>
            <a:fillRect/>
          </a:stretch>
        </xdr:blipFill>
        <xdr:spPr>
          <a:xfrm>
            <a:off x="520964" y="13353366"/>
            <a:ext cx="1769932" cy="4141501"/>
          </a:xfrm>
          <a:prstGeom prst="rect">
            <a:avLst/>
          </a:prstGeom>
          <a:effectLst>
            <a:outerShdw blurRad="127000" dist="127000" dir="2700000" algn="tl" rotWithShape="0">
              <a:prstClr val="black">
                <a:alpha val="40000"/>
              </a:prstClr>
            </a:outerShdw>
          </a:effectLst>
        </xdr:spPr>
      </xdr:pic>
      <xdr:sp macro="" textlink="">
        <xdr:nvSpPr>
          <xdr:cNvPr id="25" name="TextBox 24">
            <a:extLst>
              <a:ext uri="{FF2B5EF4-FFF2-40B4-BE49-F238E27FC236}">
                <a16:creationId xmlns:a16="http://schemas.microsoft.com/office/drawing/2014/main" id="{623188F5-E876-4D19-87A9-D4777DC9D09E}"/>
              </a:ext>
            </a:extLst>
          </xdr:cNvPr>
          <xdr:cNvSpPr txBox="1"/>
        </xdr:nvSpPr>
        <xdr:spPr>
          <a:xfrm>
            <a:off x="107825"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Over</a:t>
            </a:r>
            <a:r>
              <a:rPr lang="en-AU" sz="1200" baseline="0"/>
              <a:t> Centre Lever Binder - "Dog"</a:t>
            </a:r>
            <a:r>
              <a:rPr lang="en-AU" sz="1200"/>
              <a:t> -</a:t>
            </a:r>
          </a:p>
          <a:p>
            <a:pPr algn="ctr"/>
            <a:r>
              <a:rPr lang="en-AU" sz="1200"/>
              <a:t>Not</a:t>
            </a:r>
            <a:r>
              <a:rPr lang="en-AU" sz="1200" baseline="0"/>
              <a:t> Recommended </a:t>
            </a:r>
          </a:p>
          <a:p>
            <a:pPr algn="ctr"/>
            <a:r>
              <a:rPr lang="en-AU" sz="1200"/>
              <a:t> Pre-tension</a:t>
            </a:r>
            <a:r>
              <a:rPr lang="en-AU" sz="1200" baseline="0"/>
              <a:t> = 750kgf</a:t>
            </a:r>
            <a:endParaRPr lang="en-AU" sz="1200"/>
          </a:p>
        </xdr:txBody>
      </xdr:sp>
      <xdr:pic>
        <xdr:nvPicPr>
          <xdr:cNvPr id="26" name="Picture 25" descr="Image result for tick">
            <a:extLst>
              <a:ext uri="{FF2B5EF4-FFF2-40B4-BE49-F238E27FC236}">
                <a16:creationId xmlns:a16="http://schemas.microsoft.com/office/drawing/2014/main" id="{A4A081EE-8827-4D27-A384-CE5063CA3983}"/>
              </a:ext>
            </a:extLst>
          </xdr:cNvPr>
          <xdr:cNvPicPr>
            <a:picLocks noChangeAspect="1" noChangeArrowheads="1"/>
          </xdr:cNvPicPr>
        </xdr:nvPicPr>
        <xdr:blipFill rotWithShape="1">
          <a:blip xmlns:r="http://schemas.openxmlformats.org/officeDocument/2006/relationships" r:embed="rId8" cstate="print">
            <a:extLst>
              <a:ext uri="{BEBA8EAE-BF5A-486C-A8C5-ECC9F3942E4B}">
                <a14:imgProps xmlns:a14="http://schemas.microsoft.com/office/drawing/2010/main">
                  <a14:imgLayer r:embed="rId9">
                    <a14:imgEffect>
                      <a14:backgroundRemoval t="21591" b="79773" l="57167" r="79500">
                        <a14:backgroundMark x1="77042" y1="31364" x2="77042" y2="31364"/>
                        <a14:backgroundMark x1="75625" y1="33750" x2="75625" y2="33750"/>
                        <a14:backgroundMark x1="60542" y1="63182" x2="60542" y2="63182"/>
                        <a14:backgroundMark x1="59708" y1="66250" x2="59708" y2="66250"/>
                        <a14:backgroundMark x1="58792" y1="68750" x2="58792" y2="68750"/>
                        <a14:backgroundMark x1="58625" y1="71364" x2="58625" y2="71364"/>
                        <a14:backgroundMark x1="58958" y1="70341" x2="58958" y2="70341"/>
                        <a14:backgroundMark x1="58875" y1="72386" x2="58875" y2="72386"/>
                        <a14:backgroundMark x1="61375" y1="64318" x2="61375" y2="64318"/>
                        <a14:backgroundMark x1="60792" y1="66250" x2="60792" y2="66250"/>
                        <a14:backgroundMark x1="64375" y1="58750" x2="64375" y2="58750"/>
                        <a14:backgroundMark x1="63375" y1="61591" x2="63375" y2="61591"/>
                        <a14:backgroundMark x1="62125" y1="65455" x2="62125" y2="65455"/>
                      </a14:backgroundRemoval>
                    </a14:imgEffect>
                  </a14:imgLayer>
                </a14:imgProps>
              </a:ext>
              <a:ext uri="{28A0092B-C50C-407E-A947-70E740481C1C}">
                <a14:useLocalDpi xmlns:a14="http://schemas.microsoft.com/office/drawing/2010/main" val="0"/>
              </a:ext>
            </a:extLst>
          </a:blip>
          <a:srcRect l="54571" t="19863" r="19375" b="19531"/>
          <a:stretch/>
        </xdr:blipFill>
        <xdr:spPr bwMode="auto">
          <a:xfrm>
            <a:off x="598996" y="16427289"/>
            <a:ext cx="842877" cy="72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292379</xdr:colOff>
      <xdr:row>18</xdr:row>
      <xdr:rowOff>223921</xdr:rowOff>
    </xdr:from>
    <xdr:to>
      <xdr:col>11</xdr:col>
      <xdr:colOff>303233</xdr:colOff>
      <xdr:row>19</xdr:row>
      <xdr:rowOff>211526</xdr:rowOff>
    </xdr:to>
    <xdr:grpSp>
      <xdr:nvGrpSpPr>
        <xdr:cNvPr id="34" name="Group 33">
          <a:extLst>
            <a:ext uri="{FF2B5EF4-FFF2-40B4-BE49-F238E27FC236}">
              <a16:creationId xmlns:a16="http://schemas.microsoft.com/office/drawing/2014/main" id="{D42FFEBD-051C-49B1-B1FB-4D41C228E6ED}"/>
            </a:ext>
          </a:extLst>
        </xdr:cNvPr>
        <xdr:cNvGrpSpPr/>
      </xdr:nvGrpSpPr>
      <xdr:grpSpPr>
        <a:xfrm>
          <a:off x="4546085" y="15163090"/>
          <a:ext cx="2436554" cy="4977117"/>
          <a:chOff x="4988234" y="13348015"/>
          <a:chExt cx="2596211" cy="5063069"/>
        </a:xfrm>
      </xdr:grpSpPr>
      <xdr:pic>
        <xdr:nvPicPr>
          <xdr:cNvPr id="3" name="Picture 2">
            <a:extLst>
              <a:ext uri="{FF2B5EF4-FFF2-40B4-BE49-F238E27FC236}">
                <a16:creationId xmlns:a16="http://schemas.microsoft.com/office/drawing/2014/main" id="{E6D4A1CF-6EA2-4DEF-89A0-03B64A7FE455}"/>
              </a:ext>
            </a:extLst>
          </xdr:cNvPr>
          <xdr:cNvPicPr>
            <a:picLocks noChangeAspect="1"/>
          </xdr:cNvPicPr>
        </xdr:nvPicPr>
        <xdr:blipFill>
          <a:blip xmlns:r="http://schemas.openxmlformats.org/officeDocument/2006/relationships" r:embed="rId10"/>
          <a:stretch>
            <a:fillRect/>
          </a:stretch>
        </xdr:blipFill>
        <xdr:spPr>
          <a:xfrm>
            <a:off x="5671174" y="13348015"/>
            <a:ext cx="1230331" cy="4146852"/>
          </a:xfrm>
          <a:prstGeom prst="rect">
            <a:avLst/>
          </a:prstGeom>
          <a:effectLst>
            <a:outerShdw blurRad="127000" dist="127000" dir="2700000" algn="tl" rotWithShape="0">
              <a:prstClr val="black">
                <a:alpha val="40000"/>
              </a:prstClr>
            </a:outerShdw>
          </a:effectLst>
        </xdr:spPr>
      </xdr:pic>
      <xdr:sp macro="" textlink="">
        <xdr:nvSpPr>
          <xdr:cNvPr id="28" name="TextBox 27">
            <a:extLst>
              <a:ext uri="{FF2B5EF4-FFF2-40B4-BE49-F238E27FC236}">
                <a16:creationId xmlns:a16="http://schemas.microsoft.com/office/drawing/2014/main" id="{7A601D69-D9B1-43BF-AEDD-A43AEEFB813B}"/>
              </a:ext>
            </a:extLst>
          </xdr:cNvPr>
          <xdr:cNvSpPr txBox="1"/>
        </xdr:nvSpPr>
        <xdr:spPr>
          <a:xfrm>
            <a:off x="4988234" y="17672727"/>
            <a:ext cx="2596211"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Ev-Cam</a:t>
            </a:r>
            <a:r>
              <a:rPr lang="en-AU" sz="1200" baseline="0"/>
              <a:t> </a:t>
            </a:r>
          </a:p>
          <a:p>
            <a:pPr algn="ctr"/>
            <a:r>
              <a:rPr lang="en-AU" sz="1200" baseline="0"/>
              <a:t>Use Ratchet Binder</a:t>
            </a:r>
            <a:endParaRPr lang="en-AU" sz="1200"/>
          </a:p>
          <a:p>
            <a:pPr algn="ctr"/>
            <a:r>
              <a:rPr lang="en-AU" sz="1200"/>
              <a:t> Pre-tension</a:t>
            </a:r>
            <a:r>
              <a:rPr lang="en-AU" sz="1200" baseline="0"/>
              <a:t> = 750kgf</a:t>
            </a:r>
            <a:endParaRPr lang="en-AU" sz="1200"/>
          </a:p>
        </xdr:txBody>
      </xdr:sp>
    </xdr:grpSp>
    <xdr:clientData/>
  </xdr:twoCellAnchor>
  <xdr:twoCellAnchor>
    <xdr:from>
      <xdr:col>11</xdr:col>
      <xdr:colOff>105715</xdr:colOff>
      <xdr:row>18</xdr:row>
      <xdr:rowOff>226237</xdr:rowOff>
    </xdr:from>
    <xdr:to>
      <xdr:col>15</xdr:col>
      <xdr:colOff>116568</xdr:colOff>
      <xdr:row>19</xdr:row>
      <xdr:rowOff>211526</xdr:rowOff>
    </xdr:to>
    <xdr:grpSp>
      <xdr:nvGrpSpPr>
        <xdr:cNvPr id="35" name="Group 34">
          <a:extLst>
            <a:ext uri="{FF2B5EF4-FFF2-40B4-BE49-F238E27FC236}">
              <a16:creationId xmlns:a16="http://schemas.microsoft.com/office/drawing/2014/main" id="{CCE4609D-C143-445B-B64E-E27DC1837825}"/>
            </a:ext>
          </a:extLst>
        </xdr:cNvPr>
        <xdr:cNvGrpSpPr/>
      </xdr:nvGrpSpPr>
      <xdr:grpSpPr>
        <a:xfrm>
          <a:off x="6781946" y="15168581"/>
          <a:ext cx="2442903" cy="4971626"/>
          <a:chOff x="2349293" y="13350331"/>
          <a:chExt cx="2596210" cy="5060753"/>
        </a:xfrm>
      </xdr:grpSpPr>
      <xdr:pic>
        <xdr:nvPicPr>
          <xdr:cNvPr id="20" name="Picture 19">
            <a:extLst>
              <a:ext uri="{FF2B5EF4-FFF2-40B4-BE49-F238E27FC236}">
                <a16:creationId xmlns:a16="http://schemas.microsoft.com/office/drawing/2014/main" id="{AB7F9A26-48FB-48CF-AF8F-89EEBC961DCD}"/>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60626" y="13350331"/>
            <a:ext cx="1173544" cy="4144536"/>
          </a:xfrm>
          <a:prstGeom prst="rect">
            <a:avLst/>
          </a:prstGeom>
          <a:effectLst>
            <a:outerShdw blurRad="127000" dist="127000" dir="2700000" algn="tl" rotWithShape="0">
              <a:prstClr val="black">
                <a:alpha val="40000"/>
              </a:prstClr>
            </a:outerShdw>
          </a:effectLst>
        </xdr:spPr>
      </xdr:pic>
      <xdr:sp macro="" textlink="">
        <xdr:nvSpPr>
          <xdr:cNvPr id="29" name="TextBox 28">
            <a:extLst>
              <a:ext uri="{FF2B5EF4-FFF2-40B4-BE49-F238E27FC236}">
                <a16:creationId xmlns:a16="http://schemas.microsoft.com/office/drawing/2014/main" id="{713175B2-32CB-46D3-96AA-264C24194045}"/>
              </a:ext>
            </a:extLst>
          </xdr:cNvPr>
          <xdr:cNvSpPr txBox="1"/>
        </xdr:nvSpPr>
        <xdr:spPr>
          <a:xfrm>
            <a:off x="2349293"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Web Dog </a:t>
            </a:r>
          </a:p>
          <a:p>
            <a:pPr algn="ctr"/>
            <a:r>
              <a:rPr lang="en-AU" sz="1200"/>
              <a:t>Use Ratchet Binder</a:t>
            </a:r>
          </a:p>
          <a:p>
            <a:pPr algn="ctr"/>
            <a:r>
              <a:rPr lang="en-AU" sz="1200"/>
              <a:t> Pre-tension</a:t>
            </a:r>
            <a:r>
              <a:rPr lang="en-AU" sz="1200" baseline="0"/>
              <a:t> = 750kgf</a:t>
            </a:r>
            <a:endParaRPr lang="en-AU" sz="1200"/>
          </a:p>
        </xdr:txBody>
      </xdr:sp>
    </xdr:grpSp>
    <xdr:clientData/>
  </xdr:twoCellAnchor>
  <xdr:twoCellAnchor>
    <xdr:from>
      <xdr:col>3</xdr:col>
      <xdr:colOff>479045</xdr:colOff>
      <xdr:row>18</xdr:row>
      <xdr:rowOff>224506</xdr:rowOff>
    </xdr:from>
    <xdr:to>
      <xdr:col>7</xdr:col>
      <xdr:colOff>489898</xdr:colOff>
      <xdr:row>19</xdr:row>
      <xdr:rowOff>211526</xdr:rowOff>
    </xdr:to>
    <xdr:grpSp>
      <xdr:nvGrpSpPr>
        <xdr:cNvPr id="33" name="Group 32">
          <a:extLst>
            <a:ext uri="{FF2B5EF4-FFF2-40B4-BE49-F238E27FC236}">
              <a16:creationId xmlns:a16="http://schemas.microsoft.com/office/drawing/2014/main" id="{5BC0F78E-113B-42EB-BD25-906B32AD1284}"/>
            </a:ext>
          </a:extLst>
        </xdr:cNvPr>
        <xdr:cNvGrpSpPr/>
      </xdr:nvGrpSpPr>
      <xdr:grpSpPr>
        <a:xfrm>
          <a:off x="2300701" y="15163675"/>
          <a:ext cx="2436553" cy="4976532"/>
          <a:chOff x="7611174" y="13348600"/>
          <a:chExt cx="2596210" cy="5062484"/>
        </a:xfrm>
      </xdr:grpSpPr>
      <xdr:pic>
        <xdr:nvPicPr>
          <xdr:cNvPr id="24" name="Picture 23">
            <a:extLst>
              <a:ext uri="{FF2B5EF4-FFF2-40B4-BE49-F238E27FC236}">
                <a16:creationId xmlns:a16="http://schemas.microsoft.com/office/drawing/2014/main" id="{56676D65-4745-40FB-A220-5DEB3C70565C}"/>
              </a:ext>
            </a:extLst>
          </xdr:cNvPr>
          <xdr:cNvPicPr>
            <a:picLocks noChangeAspect="1"/>
          </xdr:cNvPicPr>
        </xdr:nvPicPr>
        <xdr:blipFill rotWithShape="1">
          <a:blip xmlns:r="http://schemas.openxmlformats.org/officeDocument/2006/relationships" r:embed="rId12"/>
          <a:srcRect t="2291" b="1344"/>
          <a:stretch/>
        </xdr:blipFill>
        <xdr:spPr>
          <a:xfrm>
            <a:off x="7950346" y="13348600"/>
            <a:ext cx="1917867" cy="4146267"/>
          </a:xfrm>
          <a:prstGeom prst="rect">
            <a:avLst/>
          </a:prstGeom>
          <a:effectLst>
            <a:outerShdw blurRad="127000" dist="127000" dir="2700000" algn="tl" rotWithShape="0">
              <a:prstClr val="black">
                <a:alpha val="40000"/>
              </a:prstClr>
            </a:outerShdw>
          </a:effectLst>
        </xdr:spPr>
      </xdr:pic>
      <xdr:sp macro="" textlink="">
        <xdr:nvSpPr>
          <xdr:cNvPr id="30" name="TextBox 29">
            <a:extLst>
              <a:ext uri="{FF2B5EF4-FFF2-40B4-BE49-F238E27FC236}">
                <a16:creationId xmlns:a16="http://schemas.microsoft.com/office/drawing/2014/main" id="{8C8BA564-299C-47D6-82D3-8C323181581E}"/>
              </a:ext>
            </a:extLst>
          </xdr:cNvPr>
          <xdr:cNvSpPr txBox="1"/>
        </xdr:nvSpPr>
        <xdr:spPr>
          <a:xfrm>
            <a:off x="7611174"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Maxibinder </a:t>
            </a:r>
          </a:p>
          <a:p>
            <a:pPr algn="ctr"/>
            <a:r>
              <a:rPr lang="en-AU" sz="1200"/>
              <a:t>Use Ratchet Binder</a:t>
            </a:r>
          </a:p>
          <a:p>
            <a:pPr algn="ctr"/>
            <a:r>
              <a:rPr lang="en-AU" sz="1200"/>
              <a:t> Pre-tension</a:t>
            </a:r>
            <a:r>
              <a:rPr lang="en-AU" sz="1200" baseline="0"/>
              <a:t> = 750kgf</a:t>
            </a:r>
            <a:endParaRPr lang="en-AU" sz="1200"/>
          </a:p>
        </xdr:txBody>
      </xdr:sp>
    </xdr:grpSp>
    <xdr:clientData/>
  </xdr:twoCellAnchor>
  <xdr:twoCellAnchor>
    <xdr:from>
      <xdr:col>14</xdr:col>
      <xdr:colOff>565390</xdr:colOff>
      <xdr:row>18</xdr:row>
      <xdr:rowOff>226238</xdr:rowOff>
    </xdr:from>
    <xdr:to>
      <xdr:col>18</xdr:col>
      <xdr:colOff>576243</xdr:colOff>
      <xdr:row>19</xdr:row>
      <xdr:rowOff>211526</xdr:rowOff>
    </xdr:to>
    <xdr:grpSp>
      <xdr:nvGrpSpPr>
        <xdr:cNvPr id="32" name="Group 31">
          <a:extLst>
            <a:ext uri="{FF2B5EF4-FFF2-40B4-BE49-F238E27FC236}">
              <a16:creationId xmlns:a16="http://schemas.microsoft.com/office/drawing/2014/main" id="{9B51CAFE-11A7-4F43-A4D8-E36C79A3575C}"/>
            </a:ext>
          </a:extLst>
        </xdr:cNvPr>
        <xdr:cNvGrpSpPr/>
      </xdr:nvGrpSpPr>
      <xdr:grpSpPr>
        <a:xfrm>
          <a:off x="9063278" y="15168582"/>
          <a:ext cx="2446078" cy="4971625"/>
          <a:chOff x="9702592" y="13350332"/>
          <a:chExt cx="2596210" cy="5060752"/>
        </a:xfrm>
      </xdr:grpSpPr>
      <xdr:pic>
        <xdr:nvPicPr>
          <xdr:cNvPr id="22" name="Picture 21">
            <a:extLst>
              <a:ext uri="{FF2B5EF4-FFF2-40B4-BE49-F238E27FC236}">
                <a16:creationId xmlns:a16="http://schemas.microsoft.com/office/drawing/2014/main" id="{CEDA08D5-D370-48D4-8B07-A7CBDF11DAB0}"/>
              </a:ext>
            </a:extLst>
          </xdr:cNvPr>
          <xdr:cNvPicPr>
            <a:picLocks noChangeAspect="1"/>
          </xdr:cNvPicPr>
        </xdr:nvPicPr>
        <xdr:blipFill>
          <a:blip xmlns:r="http://schemas.openxmlformats.org/officeDocument/2006/relationships" r:embed="rId13"/>
          <a:stretch>
            <a:fillRect/>
          </a:stretch>
        </xdr:blipFill>
        <xdr:spPr>
          <a:xfrm>
            <a:off x="10073977" y="13350332"/>
            <a:ext cx="1853440" cy="4144535"/>
          </a:xfrm>
          <a:prstGeom prst="rect">
            <a:avLst/>
          </a:prstGeom>
          <a:effectLst>
            <a:outerShdw blurRad="127000" dist="127000" dir="2700000" algn="tl" rotWithShape="0">
              <a:prstClr val="black">
                <a:alpha val="40000"/>
              </a:prstClr>
            </a:outerShdw>
          </a:effectLst>
        </xdr:spPr>
      </xdr:pic>
      <xdr:sp macro="" textlink="">
        <xdr:nvSpPr>
          <xdr:cNvPr id="31" name="TextBox 30">
            <a:extLst>
              <a:ext uri="{FF2B5EF4-FFF2-40B4-BE49-F238E27FC236}">
                <a16:creationId xmlns:a16="http://schemas.microsoft.com/office/drawing/2014/main" id="{A314E187-7BB0-4850-8401-4794B2541B95}"/>
              </a:ext>
            </a:extLst>
          </xdr:cNvPr>
          <xdr:cNvSpPr txBox="1"/>
        </xdr:nvSpPr>
        <xdr:spPr>
          <a:xfrm>
            <a:off x="9702592"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Turnbuckle</a:t>
            </a:r>
            <a:r>
              <a:rPr lang="en-AU" sz="1200" baseline="0"/>
              <a:t> Ratchet</a:t>
            </a:r>
            <a:endParaRPr lang="en-AU" sz="1200"/>
          </a:p>
          <a:p>
            <a:pPr algn="ctr"/>
            <a:r>
              <a:rPr lang="en-AU" sz="1200"/>
              <a:t> Pre-tension</a:t>
            </a:r>
            <a:r>
              <a:rPr lang="en-AU" sz="1200" baseline="0"/>
              <a:t> = 1000kgf</a:t>
            </a:r>
            <a:endParaRPr lang="en-AU" sz="1200"/>
          </a:p>
        </xdr:txBody>
      </xdr:sp>
    </xdr:grpSp>
    <xdr:clientData/>
  </xdr:twoCellAnchor>
  <xdr:twoCellAnchor>
    <xdr:from>
      <xdr:col>1</xdr:col>
      <xdr:colOff>340259</xdr:colOff>
      <xdr:row>22</xdr:row>
      <xdr:rowOff>921918</xdr:rowOff>
    </xdr:from>
    <xdr:to>
      <xdr:col>4</xdr:col>
      <xdr:colOff>9304</xdr:colOff>
      <xdr:row>23</xdr:row>
      <xdr:rowOff>87183</xdr:rowOff>
    </xdr:to>
    <xdr:grpSp>
      <xdr:nvGrpSpPr>
        <xdr:cNvPr id="54" name="Group 53">
          <a:extLst>
            <a:ext uri="{FF2B5EF4-FFF2-40B4-BE49-F238E27FC236}">
              <a16:creationId xmlns:a16="http://schemas.microsoft.com/office/drawing/2014/main" id="{35710F55-6B4F-4183-A94D-2DFDF249ACF0}"/>
            </a:ext>
          </a:extLst>
        </xdr:cNvPr>
        <xdr:cNvGrpSpPr/>
      </xdr:nvGrpSpPr>
      <xdr:grpSpPr>
        <a:xfrm>
          <a:off x="947478" y="21439562"/>
          <a:ext cx="1493876" cy="2504571"/>
          <a:chOff x="1376960" y="19697469"/>
          <a:chExt cx="1606333" cy="2507087"/>
        </a:xfrm>
      </xdr:grpSpPr>
      <xdr:pic>
        <xdr:nvPicPr>
          <xdr:cNvPr id="46" name="Picture 45">
            <a:extLst>
              <a:ext uri="{FF2B5EF4-FFF2-40B4-BE49-F238E27FC236}">
                <a16:creationId xmlns:a16="http://schemas.microsoft.com/office/drawing/2014/main" id="{1082C273-E53B-4313-A033-C61D77A7F31D}"/>
              </a:ext>
            </a:extLst>
          </xdr:cNvPr>
          <xdr:cNvPicPr>
            <a:picLocks noChangeAspect="1"/>
          </xdr:cNvPicPr>
        </xdr:nvPicPr>
        <xdr:blipFill>
          <a:blip xmlns:r="http://schemas.openxmlformats.org/officeDocument/2006/relationships" r:embed="rId14"/>
          <a:stretch>
            <a:fillRect/>
          </a:stretch>
        </xdr:blipFill>
        <xdr:spPr>
          <a:xfrm>
            <a:off x="1398036" y="19697469"/>
            <a:ext cx="1573706" cy="1802457"/>
          </a:xfrm>
          <a:prstGeom prst="rect">
            <a:avLst/>
          </a:prstGeom>
          <a:effectLst>
            <a:outerShdw blurRad="127000" dist="127000" dir="2700000" algn="tl" rotWithShape="0">
              <a:prstClr val="black">
                <a:alpha val="40000"/>
              </a:prstClr>
            </a:outerShdw>
          </a:effectLst>
        </xdr:spPr>
      </xdr:pic>
      <xdr:sp macro="" textlink="">
        <xdr:nvSpPr>
          <xdr:cNvPr id="47" name="TextBox 46">
            <a:extLst>
              <a:ext uri="{FF2B5EF4-FFF2-40B4-BE49-F238E27FC236}">
                <a16:creationId xmlns:a16="http://schemas.microsoft.com/office/drawing/2014/main" id="{BF2EC8D0-E3D8-4B45-92E1-6ED900EE1076}"/>
              </a:ext>
            </a:extLst>
          </xdr:cNvPr>
          <xdr:cNvSpPr txBox="1"/>
        </xdr:nvSpPr>
        <xdr:spPr>
          <a:xfrm>
            <a:off x="1376960" y="21545435"/>
            <a:ext cx="1606333" cy="6591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Typical</a:t>
            </a:r>
            <a:r>
              <a:rPr lang="en-AU" sz="1200" baseline="0"/>
              <a:t> rated headboard</a:t>
            </a:r>
            <a:endParaRPr lang="en-AU" sz="1200"/>
          </a:p>
        </xdr:txBody>
      </xdr:sp>
    </xdr:grpSp>
    <xdr:clientData/>
  </xdr:twoCellAnchor>
  <xdr:twoCellAnchor>
    <xdr:from>
      <xdr:col>5</xdr:col>
      <xdr:colOff>505884</xdr:colOff>
      <xdr:row>22</xdr:row>
      <xdr:rowOff>921918</xdr:rowOff>
    </xdr:from>
    <xdr:to>
      <xdr:col>10</xdr:col>
      <xdr:colOff>337558</xdr:colOff>
      <xdr:row>22</xdr:row>
      <xdr:rowOff>3335418</xdr:rowOff>
    </xdr:to>
    <xdr:grpSp>
      <xdr:nvGrpSpPr>
        <xdr:cNvPr id="55" name="Group 54">
          <a:extLst>
            <a:ext uri="{FF2B5EF4-FFF2-40B4-BE49-F238E27FC236}">
              <a16:creationId xmlns:a16="http://schemas.microsoft.com/office/drawing/2014/main" id="{ECE006E9-5CD2-4737-A722-73A30ADBDD03}"/>
            </a:ext>
          </a:extLst>
        </xdr:cNvPr>
        <xdr:cNvGrpSpPr/>
      </xdr:nvGrpSpPr>
      <xdr:grpSpPr>
        <a:xfrm>
          <a:off x="3538803" y="21439562"/>
          <a:ext cx="2867768" cy="2410325"/>
          <a:chOff x="3391490" y="19697469"/>
          <a:chExt cx="3060487" cy="2413500"/>
        </a:xfrm>
      </xdr:grpSpPr>
      <xdr:pic>
        <xdr:nvPicPr>
          <xdr:cNvPr id="49" name="Picture 48">
            <a:extLst>
              <a:ext uri="{FF2B5EF4-FFF2-40B4-BE49-F238E27FC236}">
                <a16:creationId xmlns:a16="http://schemas.microsoft.com/office/drawing/2014/main" id="{8678D362-230E-440C-844D-B798E965E204}"/>
              </a:ext>
            </a:extLst>
          </xdr:cNvPr>
          <xdr:cNvPicPr>
            <a:picLocks noChangeAspect="1"/>
          </xdr:cNvPicPr>
        </xdr:nvPicPr>
        <xdr:blipFill>
          <a:blip xmlns:r="http://schemas.openxmlformats.org/officeDocument/2006/relationships" r:embed="rId15"/>
          <a:stretch>
            <a:fillRect/>
          </a:stretch>
        </xdr:blipFill>
        <xdr:spPr>
          <a:xfrm>
            <a:off x="3391490" y="19697469"/>
            <a:ext cx="3060487" cy="1811714"/>
          </a:xfrm>
          <a:prstGeom prst="rect">
            <a:avLst/>
          </a:prstGeom>
          <a:effectLst>
            <a:outerShdw blurRad="127000" dist="127000" dir="2700000" algn="tl" rotWithShape="0">
              <a:prstClr val="black">
                <a:alpha val="40000"/>
              </a:prstClr>
            </a:outerShdw>
          </a:effectLst>
        </xdr:spPr>
      </xdr:pic>
      <xdr:sp macro="" textlink="">
        <xdr:nvSpPr>
          <xdr:cNvPr id="50" name="TextBox 49">
            <a:extLst>
              <a:ext uri="{FF2B5EF4-FFF2-40B4-BE49-F238E27FC236}">
                <a16:creationId xmlns:a16="http://schemas.microsoft.com/office/drawing/2014/main" id="{7EC14ED7-5A73-4A08-8372-EF2598D30C29}"/>
              </a:ext>
            </a:extLst>
          </xdr:cNvPr>
          <xdr:cNvSpPr txBox="1"/>
        </xdr:nvSpPr>
        <xdr:spPr>
          <a:xfrm>
            <a:off x="3913245" y="21545435"/>
            <a:ext cx="2021739" cy="5655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Reinforced</a:t>
            </a:r>
            <a:r>
              <a:rPr lang="en-AU" sz="1200" baseline="0"/>
              <a:t> "pipe gate" style loading rack</a:t>
            </a:r>
            <a:endParaRPr lang="en-AU" sz="1200"/>
          </a:p>
        </xdr:txBody>
      </xdr:sp>
    </xdr:grpSp>
    <xdr:clientData/>
  </xdr:twoCellAnchor>
  <xdr:twoCellAnchor>
    <xdr:from>
      <xdr:col>12</xdr:col>
      <xdr:colOff>188374</xdr:colOff>
      <xdr:row>22</xdr:row>
      <xdr:rowOff>921918</xdr:rowOff>
    </xdr:from>
    <xdr:to>
      <xdr:col>17</xdr:col>
      <xdr:colOff>264231</xdr:colOff>
      <xdr:row>22</xdr:row>
      <xdr:rowOff>3334693</xdr:rowOff>
    </xdr:to>
    <xdr:grpSp>
      <xdr:nvGrpSpPr>
        <xdr:cNvPr id="56" name="Group 55">
          <a:extLst>
            <a:ext uri="{FF2B5EF4-FFF2-40B4-BE49-F238E27FC236}">
              <a16:creationId xmlns:a16="http://schemas.microsoft.com/office/drawing/2014/main" id="{929D9D7F-3A23-4773-AE22-9F6A157A26CC}"/>
            </a:ext>
          </a:extLst>
        </xdr:cNvPr>
        <xdr:cNvGrpSpPr/>
      </xdr:nvGrpSpPr>
      <xdr:grpSpPr>
        <a:xfrm>
          <a:off x="7474999" y="21439562"/>
          <a:ext cx="3111951" cy="2409600"/>
          <a:chOff x="6855411" y="19697469"/>
          <a:chExt cx="3309432" cy="2412775"/>
        </a:xfrm>
      </xdr:grpSpPr>
      <xdr:pic>
        <xdr:nvPicPr>
          <xdr:cNvPr id="52" name="Picture 51">
            <a:extLst>
              <a:ext uri="{FF2B5EF4-FFF2-40B4-BE49-F238E27FC236}">
                <a16:creationId xmlns:a16="http://schemas.microsoft.com/office/drawing/2014/main" id="{B6AC0FDE-02B5-4C68-894A-41517E624E09}"/>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4413" t="1691" r="3367" b="3358"/>
          <a:stretch/>
        </xdr:blipFill>
        <xdr:spPr>
          <a:xfrm>
            <a:off x="6855411" y="19697469"/>
            <a:ext cx="3309432" cy="1809380"/>
          </a:xfrm>
          <a:prstGeom prst="rect">
            <a:avLst/>
          </a:prstGeom>
          <a:effectLst>
            <a:outerShdw blurRad="127000" dist="127000" dir="2700000" algn="tl" rotWithShape="0">
              <a:prstClr val="black">
                <a:alpha val="40000"/>
              </a:prstClr>
            </a:outerShdw>
          </a:effectLst>
        </xdr:spPr>
      </xdr:pic>
      <xdr:sp macro="" textlink="">
        <xdr:nvSpPr>
          <xdr:cNvPr id="53" name="TextBox 52">
            <a:extLst>
              <a:ext uri="{FF2B5EF4-FFF2-40B4-BE49-F238E27FC236}">
                <a16:creationId xmlns:a16="http://schemas.microsoft.com/office/drawing/2014/main" id="{E842D4F0-B3C1-4F72-94CC-F2D9CECAC994}"/>
              </a:ext>
            </a:extLst>
          </xdr:cNvPr>
          <xdr:cNvSpPr txBox="1"/>
        </xdr:nvSpPr>
        <xdr:spPr>
          <a:xfrm>
            <a:off x="7619774" y="21545435"/>
            <a:ext cx="1790227" cy="564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Crossover lashings around front of load.</a:t>
            </a:r>
          </a:p>
        </xdr:txBody>
      </xdr:sp>
    </xdr:grpSp>
    <xdr:clientData/>
  </xdr:twoCellAnchor>
  <xdr:twoCellAnchor>
    <xdr:from>
      <xdr:col>9</xdr:col>
      <xdr:colOff>294850</xdr:colOff>
      <xdr:row>23</xdr:row>
      <xdr:rowOff>543242</xdr:rowOff>
    </xdr:from>
    <xdr:to>
      <xdr:col>13</xdr:col>
      <xdr:colOff>239416</xdr:colOff>
      <xdr:row>23</xdr:row>
      <xdr:rowOff>2809880</xdr:rowOff>
    </xdr:to>
    <xdr:grpSp>
      <xdr:nvGrpSpPr>
        <xdr:cNvPr id="72" name="Group 71">
          <a:extLst>
            <a:ext uri="{FF2B5EF4-FFF2-40B4-BE49-F238E27FC236}">
              <a16:creationId xmlns:a16="http://schemas.microsoft.com/office/drawing/2014/main" id="{925CB037-1E45-4434-83A2-15DC071A6477}"/>
            </a:ext>
          </a:extLst>
        </xdr:cNvPr>
        <xdr:cNvGrpSpPr/>
      </xdr:nvGrpSpPr>
      <xdr:grpSpPr>
        <a:xfrm>
          <a:off x="5762994" y="24400192"/>
          <a:ext cx="2367091" cy="2266638"/>
          <a:chOff x="6115126" y="22626203"/>
          <a:chExt cx="2531356" cy="2266638"/>
        </a:xfrm>
      </xdr:grpSpPr>
      <xdr:grpSp>
        <xdr:nvGrpSpPr>
          <xdr:cNvPr id="63" name="Group 62">
            <a:extLst>
              <a:ext uri="{FF2B5EF4-FFF2-40B4-BE49-F238E27FC236}">
                <a16:creationId xmlns:a16="http://schemas.microsoft.com/office/drawing/2014/main" id="{2DED7D46-5556-4723-B05B-897FDA29BB83}"/>
              </a:ext>
            </a:extLst>
          </xdr:cNvPr>
          <xdr:cNvGrpSpPr/>
        </xdr:nvGrpSpPr>
        <xdr:grpSpPr>
          <a:xfrm>
            <a:off x="6115126" y="22626203"/>
            <a:ext cx="2531356" cy="2266638"/>
            <a:chOff x="6095576" y="22617427"/>
            <a:chExt cx="2557590" cy="2270879"/>
          </a:xfrm>
        </xdr:grpSpPr>
        <xdr:pic>
          <xdr:nvPicPr>
            <xdr:cNvPr id="10" name="Picture 9">
              <a:extLst>
                <a:ext uri="{FF2B5EF4-FFF2-40B4-BE49-F238E27FC236}">
                  <a16:creationId xmlns:a16="http://schemas.microsoft.com/office/drawing/2014/main" id="{58A32A87-ADC9-435F-AE4A-3F58E46D9B3A}"/>
                </a:ext>
              </a:extLst>
            </xdr:cNvPr>
            <xdr:cNvPicPr>
              <a:picLocks noChangeAspect="1"/>
            </xdr:cNvPicPr>
          </xdr:nvPicPr>
          <xdr:blipFill rotWithShape="1">
            <a:blip xmlns:r="http://schemas.openxmlformats.org/officeDocument/2006/relationships" r:embed="rId17"/>
            <a:srcRect t="2486" b="8225"/>
            <a:stretch/>
          </xdr:blipFill>
          <xdr:spPr>
            <a:xfrm>
              <a:off x="6095576" y="22617427"/>
              <a:ext cx="2557590" cy="1800000"/>
            </a:xfrm>
            <a:prstGeom prst="rect">
              <a:avLst/>
            </a:prstGeom>
            <a:effectLst>
              <a:outerShdw blurRad="127000" dist="127000" dir="2700000" algn="tl" rotWithShape="0">
                <a:prstClr val="black">
                  <a:alpha val="40000"/>
                </a:prstClr>
              </a:outerShdw>
            </a:effectLst>
          </xdr:spPr>
        </xdr:pic>
        <xdr:sp macro="" textlink="">
          <xdr:nvSpPr>
            <xdr:cNvPr id="61" name="TextBox 60">
              <a:extLst>
                <a:ext uri="{FF2B5EF4-FFF2-40B4-BE49-F238E27FC236}">
                  <a16:creationId xmlns:a16="http://schemas.microsoft.com/office/drawing/2014/main" id="{5C2BDB30-6585-46EF-8481-9627AB020370}"/>
                </a:ext>
              </a:extLst>
            </xdr:cNvPr>
            <xdr:cNvSpPr txBox="1"/>
          </xdr:nvSpPr>
          <xdr:spPr>
            <a:xfrm>
              <a:off x="6573060" y="24510579"/>
              <a:ext cx="1607384" cy="3777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Blocked?</a:t>
              </a:r>
              <a:r>
                <a:rPr lang="en-AU" sz="1200" baseline="0"/>
                <a:t> - "NO"</a:t>
              </a:r>
              <a:endParaRPr lang="en-AU" sz="1200"/>
            </a:p>
          </xdr:txBody>
        </xdr:sp>
      </xdr:grpSp>
      <xdr:pic>
        <xdr:nvPicPr>
          <xdr:cNvPr id="71" name="Picture 70" descr="Image result for tick">
            <a:extLst>
              <a:ext uri="{FF2B5EF4-FFF2-40B4-BE49-F238E27FC236}">
                <a16:creationId xmlns:a16="http://schemas.microsoft.com/office/drawing/2014/main" id="{171C651B-1D2F-44ED-ADA3-57423BD884F7}"/>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54571" t="19863" r="19375" b="19531"/>
          <a:stretch/>
        </xdr:blipFill>
        <xdr:spPr bwMode="auto">
          <a:xfrm>
            <a:off x="6495130" y="22881222"/>
            <a:ext cx="431110" cy="3647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169993</xdr:colOff>
      <xdr:row>23</xdr:row>
      <xdr:rowOff>543237</xdr:rowOff>
    </xdr:from>
    <xdr:to>
      <xdr:col>6</xdr:col>
      <xdr:colOff>636045</xdr:colOff>
      <xdr:row>24</xdr:row>
      <xdr:rowOff>9524</xdr:rowOff>
    </xdr:to>
    <xdr:grpSp>
      <xdr:nvGrpSpPr>
        <xdr:cNvPr id="76" name="Group 75">
          <a:extLst>
            <a:ext uri="{FF2B5EF4-FFF2-40B4-BE49-F238E27FC236}">
              <a16:creationId xmlns:a16="http://schemas.microsoft.com/office/drawing/2014/main" id="{CA81D6F4-D1F2-4E74-BCC1-85061D94264C}"/>
            </a:ext>
          </a:extLst>
        </xdr:cNvPr>
        <xdr:cNvGrpSpPr/>
      </xdr:nvGrpSpPr>
      <xdr:grpSpPr>
        <a:xfrm>
          <a:off x="1991649" y="24400187"/>
          <a:ext cx="2262309" cy="2330137"/>
          <a:chOff x="2109011" y="22625686"/>
          <a:chExt cx="2405070" cy="2323787"/>
        </a:xfrm>
      </xdr:grpSpPr>
      <xdr:grpSp>
        <xdr:nvGrpSpPr>
          <xdr:cNvPr id="62" name="Group 61">
            <a:extLst>
              <a:ext uri="{FF2B5EF4-FFF2-40B4-BE49-F238E27FC236}">
                <a16:creationId xmlns:a16="http://schemas.microsoft.com/office/drawing/2014/main" id="{D28D340A-46EF-481D-BAC8-629FC18DF9E1}"/>
              </a:ext>
            </a:extLst>
          </xdr:cNvPr>
          <xdr:cNvGrpSpPr/>
        </xdr:nvGrpSpPr>
        <xdr:grpSpPr>
          <a:xfrm>
            <a:off x="2109011" y="22625686"/>
            <a:ext cx="2405070" cy="2323787"/>
            <a:chOff x="2065469" y="22617427"/>
            <a:chExt cx="2428201" cy="2323787"/>
          </a:xfrm>
        </xdr:grpSpPr>
        <xdr:pic>
          <xdr:nvPicPr>
            <xdr:cNvPr id="9" name="Picture 8">
              <a:extLst>
                <a:ext uri="{FF2B5EF4-FFF2-40B4-BE49-F238E27FC236}">
                  <a16:creationId xmlns:a16="http://schemas.microsoft.com/office/drawing/2014/main" id="{700276DB-B327-40CE-8A11-C356517B2D63}"/>
                </a:ext>
              </a:extLst>
            </xdr:cNvPr>
            <xdr:cNvPicPr>
              <a:picLocks noChangeAspect="1"/>
            </xdr:cNvPicPr>
          </xdr:nvPicPr>
          <xdr:blipFill rotWithShape="1">
            <a:blip xmlns:r="http://schemas.openxmlformats.org/officeDocument/2006/relationships" r:embed="rId19"/>
            <a:srcRect t="3085" b="6046"/>
            <a:stretch/>
          </xdr:blipFill>
          <xdr:spPr>
            <a:xfrm>
              <a:off x="2065469" y="22617427"/>
              <a:ext cx="2428201" cy="1800000"/>
            </a:xfrm>
            <a:prstGeom prst="rect">
              <a:avLst/>
            </a:prstGeom>
            <a:effectLst>
              <a:outerShdw blurRad="127000" dist="127000" dir="2700000" algn="tl" rotWithShape="0">
                <a:prstClr val="black">
                  <a:alpha val="40000"/>
                </a:prstClr>
              </a:outerShdw>
            </a:effectLst>
          </xdr:spPr>
        </xdr:pic>
        <xdr:sp macro="" textlink="">
          <xdr:nvSpPr>
            <xdr:cNvPr id="59" name="TextBox 58">
              <a:extLst>
                <a:ext uri="{FF2B5EF4-FFF2-40B4-BE49-F238E27FC236}">
                  <a16:creationId xmlns:a16="http://schemas.microsoft.com/office/drawing/2014/main" id="{CA4421BF-8E61-4BAB-BC4F-D0CF6EBA59E8}"/>
                </a:ext>
              </a:extLst>
            </xdr:cNvPr>
            <xdr:cNvSpPr txBox="1"/>
          </xdr:nvSpPr>
          <xdr:spPr>
            <a:xfrm>
              <a:off x="2475877" y="24537567"/>
              <a:ext cx="1612146" cy="4036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Blocked?</a:t>
              </a:r>
              <a:r>
                <a:rPr lang="en-AU" sz="1200" baseline="0"/>
                <a:t> - "YES"</a:t>
              </a:r>
              <a:endParaRPr lang="en-AU" sz="1200"/>
            </a:p>
          </xdr:txBody>
        </xdr:sp>
      </xdr:grpSp>
      <xdr:pic>
        <xdr:nvPicPr>
          <xdr:cNvPr id="75" name="Picture 74" descr="Image result for tick">
            <a:extLst>
              <a:ext uri="{FF2B5EF4-FFF2-40B4-BE49-F238E27FC236}">
                <a16:creationId xmlns:a16="http://schemas.microsoft.com/office/drawing/2014/main" id="{870DD644-DDFE-463F-84A2-49D3381AD9B9}"/>
              </a:ext>
            </a:extLst>
          </xdr:cNvPr>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22128" t="18828" r="51818" b="20566"/>
          <a:stretch/>
        </xdr:blipFill>
        <xdr:spPr bwMode="auto">
          <a:xfrm>
            <a:off x="2538446" y="22665830"/>
            <a:ext cx="426434" cy="360000"/>
          </a:xfrm>
          <a:prstGeom prst="rect">
            <a:avLst/>
          </a:prstGeom>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0</xdr:col>
      <xdr:colOff>323168</xdr:colOff>
      <xdr:row>27</xdr:row>
      <xdr:rowOff>408215</xdr:rowOff>
    </xdr:from>
    <xdr:to>
      <xdr:col>7</xdr:col>
      <xdr:colOff>123555</xdr:colOff>
      <xdr:row>27</xdr:row>
      <xdr:rowOff>2230214</xdr:rowOff>
    </xdr:to>
    <xdr:pic>
      <xdr:nvPicPr>
        <xdr:cNvPr id="40" name="Picture 39">
          <a:extLst>
            <a:ext uri="{FF2B5EF4-FFF2-40B4-BE49-F238E27FC236}">
              <a16:creationId xmlns:a16="http://schemas.microsoft.com/office/drawing/2014/main" id="{3B61A0E1-48D8-4C08-9FB1-5332D9231DAC}"/>
            </a:ext>
          </a:extLst>
        </xdr:cNvPr>
        <xdr:cNvPicPr>
          <a:picLocks noChangeAspect="1"/>
        </xdr:cNvPicPr>
      </xdr:nvPicPr>
      <xdr:blipFill rotWithShape="1">
        <a:blip xmlns:r="http://schemas.openxmlformats.org/officeDocument/2006/relationships" r:embed="rId21"/>
        <a:srcRect l="1801" t="1651" r="2032" b="2342"/>
        <a:stretch/>
      </xdr:blipFill>
      <xdr:spPr>
        <a:xfrm>
          <a:off x="323168" y="32929286"/>
          <a:ext cx="4320000" cy="1817237"/>
        </a:xfrm>
        <a:prstGeom prst="rect">
          <a:avLst/>
        </a:prstGeom>
        <a:effectLst>
          <a:outerShdw blurRad="127000" dist="127000" dir="2700000" algn="tl" rotWithShape="0">
            <a:prstClr val="black">
              <a:alpha val="40000"/>
            </a:prstClr>
          </a:outerShdw>
        </a:effectLst>
      </xdr:spPr>
    </xdr:pic>
    <xdr:clientData/>
  </xdr:twoCellAnchor>
  <xdr:twoCellAnchor editAs="oneCell">
    <xdr:from>
      <xdr:col>0</xdr:col>
      <xdr:colOff>323168</xdr:colOff>
      <xdr:row>26</xdr:row>
      <xdr:rowOff>476248</xdr:rowOff>
    </xdr:from>
    <xdr:to>
      <xdr:col>7</xdr:col>
      <xdr:colOff>123555</xdr:colOff>
      <xdr:row>26</xdr:row>
      <xdr:rowOff>2284139</xdr:rowOff>
    </xdr:to>
    <xdr:pic>
      <xdr:nvPicPr>
        <xdr:cNvPr id="41" name="Picture 40">
          <a:extLst>
            <a:ext uri="{FF2B5EF4-FFF2-40B4-BE49-F238E27FC236}">
              <a16:creationId xmlns:a16="http://schemas.microsoft.com/office/drawing/2014/main" id="{7BC35FE0-668E-4096-B15B-C706338F2DD7}"/>
            </a:ext>
          </a:extLst>
        </xdr:cNvPr>
        <xdr:cNvPicPr>
          <a:picLocks noChangeAspect="1"/>
        </xdr:cNvPicPr>
      </xdr:nvPicPr>
      <xdr:blipFill rotWithShape="1">
        <a:blip xmlns:r="http://schemas.openxmlformats.org/officeDocument/2006/relationships" r:embed="rId22"/>
        <a:srcRect l="2181" t="4689" r="4391" b="4489"/>
        <a:stretch/>
      </xdr:blipFill>
      <xdr:spPr>
        <a:xfrm>
          <a:off x="323168" y="30462989"/>
          <a:ext cx="4320000" cy="1807891"/>
        </a:xfrm>
        <a:prstGeom prst="rect">
          <a:avLst/>
        </a:prstGeom>
        <a:effectLst>
          <a:outerShdw blurRad="127000" dist="127000" dir="2700000" algn="tl" rotWithShape="0">
            <a:prstClr val="black">
              <a:alpha val="40000"/>
            </a:prstClr>
          </a:outerShdw>
        </a:effectLst>
      </xdr:spPr>
    </xdr:pic>
    <xdr:clientData/>
  </xdr:twoCellAnchor>
  <xdr:twoCellAnchor editAs="oneCell">
    <xdr:from>
      <xdr:col>0</xdr:col>
      <xdr:colOff>323168</xdr:colOff>
      <xdr:row>25</xdr:row>
      <xdr:rowOff>487774</xdr:rowOff>
    </xdr:from>
    <xdr:to>
      <xdr:col>7</xdr:col>
      <xdr:colOff>97145</xdr:colOff>
      <xdr:row>25</xdr:row>
      <xdr:rowOff>2296296</xdr:rowOff>
    </xdr:to>
    <xdr:pic>
      <xdr:nvPicPr>
        <xdr:cNvPr id="42" name="Picture 41">
          <a:extLst>
            <a:ext uri="{FF2B5EF4-FFF2-40B4-BE49-F238E27FC236}">
              <a16:creationId xmlns:a16="http://schemas.microsoft.com/office/drawing/2014/main" id="{FB96A38A-1711-4B69-838A-D56D0E7E2032}"/>
            </a:ext>
          </a:extLst>
        </xdr:cNvPr>
        <xdr:cNvPicPr>
          <a:picLocks noChangeAspect="1"/>
        </xdr:cNvPicPr>
      </xdr:nvPicPr>
      <xdr:blipFill rotWithShape="1">
        <a:blip xmlns:r="http://schemas.openxmlformats.org/officeDocument/2006/relationships" r:embed="rId23"/>
        <a:srcRect r="2432" b="2401"/>
        <a:stretch/>
      </xdr:blipFill>
      <xdr:spPr>
        <a:xfrm>
          <a:off x="323168" y="27940185"/>
          <a:ext cx="4298352" cy="1803760"/>
        </a:xfrm>
        <a:prstGeom prst="rect">
          <a:avLst/>
        </a:prstGeom>
        <a:effectLst>
          <a:outerShdw blurRad="127000" dist="127000" dir="2700000" algn="tl" rotWithShape="0">
            <a:prstClr val="black">
              <a:alpha val="40000"/>
            </a:prstClr>
          </a:outerShdw>
        </a:effectLst>
      </xdr:spPr>
    </xdr:pic>
    <xdr:clientData/>
  </xdr:twoCellAnchor>
  <xdr:twoCellAnchor editAs="oneCell">
    <xdr:from>
      <xdr:col>0</xdr:col>
      <xdr:colOff>323168</xdr:colOff>
      <xdr:row>24</xdr:row>
      <xdr:rowOff>447674</xdr:rowOff>
    </xdr:from>
    <xdr:to>
      <xdr:col>7</xdr:col>
      <xdr:colOff>114030</xdr:colOff>
      <xdr:row>24</xdr:row>
      <xdr:rowOff>2268762</xdr:rowOff>
    </xdr:to>
    <xdr:pic>
      <xdr:nvPicPr>
        <xdr:cNvPr id="43" name="Picture 42">
          <a:extLst>
            <a:ext uri="{FF2B5EF4-FFF2-40B4-BE49-F238E27FC236}">
              <a16:creationId xmlns:a16="http://schemas.microsoft.com/office/drawing/2014/main" id="{C1EA8BB4-7B29-44E9-9677-1A2AE1E7C8B7}"/>
            </a:ext>
          </a:extLst>
        </xdr:cNvPr>
        <xdr:cNvPicPr>
          <a:picLocks noChangeAspect="1"/>
        </xdr:cNvPicPr>
      </xdr:nvPicPr>
      <xdr:blipFill rotWithShape="1">
        <a:blip xmlns:r="http://schemas.openxmlformats.org/officeDocument/2006/relationships" r:embed="rId24"/>
        <a:srcRect l="1577" t="2905" r="1928" b="2922"/>
        <a:stretch/>
      </xdr:blipFill>
      <xdr:spPr>
        <a:xfrm>
          <a:off x="323168" y="25365754"/>
          <a:ext cx="4310475" cy="1816326"/>
        </a:xfrm>
        <a:prstGeom prst="rect">
          <a:avLst/>
        </a:prstGeom>
        <a:effectLst>
          <a:outerShdw blurRad="127000" dist="127000" dir="2700000" algn="tl" rotWithShape="0">
            <a:prstClr val="black">
              <a:alpha val="40000"/>
            </a:prstClr>
          </a:outerShdw>
        </a:effectLst>
      </xdr:spPr>
    </xdr:pic>
    <xdr:clientData/>
  </xdr:twoCellAnchor>
  <xdr:twoCellAnchor editAs="oneCell">
    <xdr:from>
      <xdr:col>14</xdr:col>
      <xdr:colOff>361950</xdr:colOff>
      <xdr:row>45</xdr:row>
      <xdr:rowOff>171450</xdr:rowOff>
    </xdr:from>
    <xdr:to>
      <xdr:col>18</xdr:col>
      <xdr:colOff>352425</xdr:colOff>
      <xdr:row>45</xdr:row>
      <xdr:rowOff>1781176</xdr:rowOff>
    </xdr:to>
    <xdr:pic>
      <xdr:nvPicPr>
        <xdr:cNvPr id="5" name="Picture 4">
          <a:extLst>
            <a:ext uri="{FF2B5EF4-FFF2-40B4-BE49-F238E27FC236}">
              <a16:creationId xmlns:a16="http://schemas.microsoft.com/office/drawing/2014/main" id="{950EB03A-DD81-4FB9-B92B-12623D0BF546}"/>
            </a:ext>
          </a:extLst>
        </xdr:cNvPr>
        <xdr:cNvPicPr>
          <a:picLocks noChangeAspect="1"/>
        </xdr:cNvPicPr>
      </xdr:nvPicPr>
      <xdr:blipFill rotWithShape="1">
        <a:blip xmlns:r="http://schemas.openxmlformats.org/officeDocument/2006/relationships" r:embed="rId25"/>
        <a:srcRect l="2105" t="7938" r="2812" b="2633"/>
        <a:stretch/>
      </xdr:blipFill>
      <xdr:spPr>
        <a:xfrm>
          <a:off x="9429750" y="40424100"/>
          <a:ext cx="2581275" cy="1609726"/>
        </a:xfrm>
        <a:prstGeom prst="rect">
          <a:avLst/>
        </a:prstGeom>
        <a:effectLst>
          <a:outerShdw blurRad="127000" dist="127000" dir="2700000" algn="tl" rotWithShape="0">
            <a:prstClr val="black">
              <a:alpha val="40000"/>
            </a:prstClr>
          </a:outerShdw>
        </a:effectLst>
      </xdr:spPr>
    </xdr:pic>
    <xdr:clientData/>
  </xdr:twoCellAnchor>
  <xdr:twoCellAnchor>
    <xdr:from>
      <xdr:col>14</xdr:col>
      <xdr:colOff>208014</xdr:colOff>
      <xdr:row>48</xdr:row>
      <xdr:rowOff>322006</xdr:rowOff>
    </xdr:from>
    <xdr:to>
      <xdr:col>18</xdr:col>
      <xdr:colOff>303264</xdr:colOff>
      <xdr:row>49</xdr:row>
      <xdr:rowOff>227540</xdr:rowOff>
    </xdr:to>
    <xdr:grpSp>
      <xdr:nvGrpSpPr>
        <xdr:cNvPr id="67" name="Group 66">
          <a:extLst>
            <a:ext uri="{FF2B5EF4-FFF2-40B4-BE49-F238E27FC236}">
              <a16:creationId xmlns:a16="http://schemas.microsoft.com/office/drawing/2014/main" id="{3549457B-AF5A-48E4-B034-852A81D89A70}"/>
            </a:ext>
          </a:extLst>
        </xdr:cNvPr>
        <xdr:cNvGrpSpPr/>
      </xdr:nvGrpSpPr>
      <xdr:grpSpPr>
        <a:xfrm>
          <a:off x="8709077" y="45780069"/>
          <a:ext cx="2524125" cy="1429534"/>
          <a:chOff x="9401175" y="43605450"/>
          <a:chExt cx="2686050" cy="1429534"/>
        </a:xfrm>
      </xdr:grpSpPr>
      <xdr:sp macro="" textlink="">
        <xdr:nvSpPr>
          <xdr:cNvPr id="66" name="Rectangle 65">
            <a:extLst>
              <a:ext uri="{FF2B5EF4-FFF2-40B4-BE49-F238E27FC236}">
                <a16:creationId xmlns:a16="http://schemas.microsoft.com/office/drawing/2014/main" id="{1B67D69F-E974-405A-A8F3-18D653B1AB0E}"/>
              </a:ext>
            </a:extLst>
          </xdr:cNvPr>
          <xdr:cNvSpPr/>
        </xdr:nvSpPr>
        <xdr:spPr>
          <a:xfrm>
            <a:off x="9401175" y="43605450"/>
            <a:ext cx="2686050" cy="1428750"/>
          </a:xfrm>
          <a:prstGeom prst="rect">
            <a:avLst/>
          </a:prstGeom>
          <a:solidFill>
            <a:schemeClr val="bg1"/>
          </a:solidFill>
          <a:ln>
            <a:noFill/>
          </a:ln>
          <a:effectLst>
            <a:outerShdw blurRad="127000" dist="1270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grpSp>
        <xdr:nvGrpSpPr>
          <xdr:cNvPr id="65" name="Group 64">
            <a:extLst>
              <a:ext uri="{FF2B5EF4-FFF2-40B4-BE49-F238E27FC236}">
                <a16:creationId xmlns:a16="http://schemas.microsoft.com/office/drawing/2014/main" id="{A0FA19EE-2ADA-4EFC-B134-2BD40866080D}"/>
              </a:ext>
            </a:extLst>
          </xdr:cNvPr>
          <xdr:cNvGrpSpPr/>
        </xdr:nvGrpSpPr>
        <xdr:grpSpPr>
          <a:xfrm>
            <a:off x="9505949" y="43653075"/>
            <a:ext cx="2467295" cy="1381909"/>
            <a:chOff x="9629774" y="43214925"/>
            <a:chExt cx="2467295" cy="1381909"/>
          </a:xfrm>
        </xdr:grpSpPr>
        <xdr:pic>
          <xdr:nvPicPr>
            <xdr:cNvPr id="8" name="Picture 7">
              <a:extLst>
                <a:ext uri="{FF2B5EF4-FFF2-40B4-BE49-F238E27FC236}">
                  <a16:creationId xmlns:a16="http://schemas.microsoft.com/office/drawing/2014/main" id="{8C614BEC-1403-4F59-BC8A-8CD20C0A53FD}"/>
                </a:ext>
              </a:extLst>
            </xdr:cNvPr>
            <xdr:cNvPicPr>
              <a:picLocks noChangeAspect="1"/>
            </xdr:cNvPicPr>
          </xdr:nvPicPr>
          <xdr:blipFill>
            <a:blip xmlns:r="http://schemas.openxmlformats.org/officeDocument/2006/relationships" r:embed="rId26">
              <a:extLst>
                <a:ext uri="{BEBA8EAE-BF5A-486C-A8C5-ECC9F3942E4B}">
                  <a14:imgProps xmlns:a14="http://schemas.microsoft.com/office/drawing/2010/main">
                    <a14:imgLayer r:embed="rId27">
                      <a14:imgEffect>
                        <a14:backgroundRemoval t="8586" b="89899" l="6456" r="91961">
                          <a14:foregroundMark x1="32156" y1="8586" x2="69671" y2="8586"/>
                          <a14:foregroundMark x1="85627" y1="30556" x2="90865" y2="44697"/>
                          <a14:foregroundMark x1="7065" y1="50000" x2="15469" y2="30051"/>
                          <a14:foregroundMark x1="27642" y1="15952" x2="29111" y2="11111"/>
                          <a14:foregroundMark x1="6577" y1="85354" x2="26374" y2="20128"/>
                          <a14:foregroundMark x1="29111" y1="11111" x2="29111" y2="11111"/>
                          <a14:foregroundMark x1="7430" y1="88889" x2="33009" y2="88384"/>
                          <a14:foregroundMark x1="33009" y1="88384" x2="80512" y2="89899"/>
                          <a14:foregroundMark x1="80512" y1="89899" x2="91961" y2="89646"/>
                          <a14:backgroundMark x1="28015" y1="16162" x2="27406" y2="20707"/>
                        </a14:backgroundRemoval>
                      </a14:imgEffect>
                    </a14:imgLayer>
                  </a14:imgProps>
                </a:ext>
              </a:extLst>
            </a:blip>
            <a:stretch>
              <a:fillRect/>
            </a:stretch>
          </xdr:blipFill>
          <xdr:spPr>
            <a:xfrm>
              <a:off x="9831143" y="43510200"/>
              <a:ext cx="2265926" cy="1086634"/>
            </a:xfrm>
            <a:prstGeom prst="rect">
              <a:avLst/>
            </a:prstGeom>
          </xdr:spPr>
        </xdr:pic>
        <xdr:cxnSp macro="">
          <xdr:nvCxnSpPr>
            <xdr:cNvPr id="37" name="Straight Arrow Connector 36">
              <a:extLst>
                <a:ext uri="{FF2B5EF4-FFF2-40B4-BE49-F238E27FC236}">
                  <a16:creationId xmlns:a16="http://schemas.microsoft.com/office/drawing/2014/main" id="{5061263E-671E-45F8-A2B8-40B57D1CA9AB}"/>
                </a:ext>
              </a:extLst>
            </xdr:cNvPr>
            <xdr:cNvCxnSpPr/>
          </xdr:nvCxnSpPr>
          <xdr:spPr>
            <a:xfrm>
              <a:off x="9953625" y="43500675"/>
              <a:ext cx="219075" cy="895350"/>
            </a:xfrm>
            <a:prstGeom prst="straightConnector1">
              <a:avLst/>
            </a:prstGeom>
            <a:ln w="25400">
              <a:solidFill>
                <a:srgbClr val="FF0000"/>
              </a:solidFill>
              <a:headEnd type="none" w="sm" len="lg"/>
              <a:tailEnd type="stealth" w="med" len="lg"/>
            </a:ln>
          </xdr:spPr>
          <xdr:style>
            <a:lnRef idx="1">
              <a:schemeClr val="accent1"/>
            </a:lnRef>
            <a:fillRef idx="0">
              <a:schemeClr val="accent1"/>
            </a:fillRef>
            <a:effectRef idx="0">
              <a:schemeClr val="accent1"/>
            </a:effectRef>
            <a:fontRef idx="minor">
              <a:schemeClr val="tx1"/>
            </a:fontRef>
          </xdr:style>
        </xdr:cxnSp>
        <xdr:cxnSp macro="">
          <xdr:nvCxnSpPr>
            <xdr:cNvPr id="64" name="Straight Arrow Connector 63">
              <a:extLst>
                <a:ext uri="{FF2B5EF4-FFF2-40B4-BE49-F238E27FC236}">
                  <a16:creationId xmlns:a16="http://schemas.microsoft.com/office/drawing/2014/main" id="{2B740860-CCAC-4E7B-A155-2D357BD2AF04}"/>
                </a:ext>
              </a:extLst>
            </xdr:cNvPr>
            <xdr:cNvCxnSpPr/>
          </xdr:nvCxnSpPr>
          <xdr:spPr>
            <a:xfrm>
              <a:off x="9934575" y="43481625"/>
              <a:ext cx="1847850" cy="904875"/>
            </a:xfrm>
            <a:prstGeom prst="straightConnector1">
              <a:avLst/>
            </a:prstGeom>
            <a:ln w="25400">
              <a:solidFill>
                <a:srgbClr val="FF0000"/>
              </a:solidFill>
              <a:headEnd type="none" w="sm" len="lg"/>
              <a:tailEnd type="stealth" w="med" len="lg"/>
            </a:ln>
          </xdr:spPr>
          <xdr:style>
            <a:lnRef idx="1">
              <a:schemeClr val="accent1"/>
            </a:lnRef>
            <a:fillRef idx="0">
              <a:schemeClr val="accent1"/>
            </a:fillRef>
            <a:effectRef idx="0">
              <a:schemeClr val="accent1"/>
            </a:effectRef>
            <a:fontRef idx="minor">
              <a:schemeClr val="tx1"/>
            </a:fontRef>
          </xdr:style>
        </xdr:cxnSp>
        <xdr:sp macro="" textlink="">
          <xdr:nvSpPr>
            <xdr:cNvPr id="70" name="TextBox 69">
              <a:extLst>
                <a:ext uri="{FF2B5EF4-FFF2-40B4-BE49-F238E27FC236}">
                  <a16:creationId xmlns:a16="http://schemas.microsoft.com/office/drawing/2014/main" id="{E34F5059-9D55-47F7-A13A-D07F867B0EB5}"/>
                </a:ext>
              </a:extLst>
            </xdr:cNvPr>
            <xdr:cNvSpPr txBox="1"/>
          </xdr:nvSpPr>
          <xdr:spPr>
            <a:xfrm>
              <a:off x="9629774" y="43214925"/>
              <a:ext cx="1038225" cy="247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Lashing Angle</a:t>
              </a:r>
            </a:p>
          </xdr:txBody>
        </xdr:sp>
      </xdr:grpSp>
    </xdr:grpSp>
    <xdr:clientData/>
  </xdr:twoCellAnchor>
  <xdr:twoCellAnchor>
    <xdr:from>
      <xdr:col>1</xdr:col>
      <xdr:colOff>79119</xdr:colOff>
      <xdr:row>48</xdr:row>
      <xdr:rowOff>1512787</xdr:rowOff>
    </xdr:from>
    <xdr:to>
      <xdr:col>2</xdr:col>
      <xdr:colOff>350723</xdr:colOff>
      <xdr:row>49</xdr:row>
      <xdr:rowOff>1791859</xdr:rowOff>
    </xdr:to>
    <xdr:grpSp>
      <xdr:nvGrpSpPr>
        <xdr:cNvPr id="74" name="Group 73">
          <a:extLst>
            <a:ext uri="{FF2B5EF4-FFF2-40B4-BE49-F238E27FC236}">
              <a16:creationId xmlns:a16="http://schemas.microsoft.com/office/drawing/2014/main" id="{28D25518-67A4-4657-B603-AE3504F28716}"/>
            </a:ext>
          </a:extLst>
        </xdr:cNvPr>
        <xdr:cNvGrpSpPr/>
      </xdr:nvGrpSpPr>
      <xdr:grpSpPr>
        <a:xfrm rot="-2400000">
          <a:off x="686338" y="46974025"/>
          <a:ext cx="881998" cy="1799897"/>
          <a:chOff x="1361480" y="45037326"/>
          <a:chExt cx="914244" cy="1800000"/>
        </a:xfrm>
      </xdr:grpSpPr>
      <xdr:pic>
        <xdr:nvPicPr>
          <xdr:cNvPr id="80" name="Picture 79" descr="Image result for iphone image">
            <a:extLst>
              <a:ext uri="{FF2B5EF4-FFF2-40B4-BE49-F238E27FC236}">
                <a16:creationId xmlns:a16="http://schemas.microsoft.com/office/drawing/2014/main" id="{5A50CE15-953C-4511-9221-DD10ACFB307A}"/>
              </a:ext>
            </a:extLst>
          </xdr:cNvPr>
          <xdr:cNvPicPr>
            <a:picLocks noChangeAspect="1" noChangeArrowheads="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l="24780" t="1054" r="25483" b="1054"/>
          <a:stretch/>
        </xdr:blipFill>
        <xdr:spPr bwMode="auto">
          <a:xfrm>
            <a:off x="1361480" y="45037326"/>
            <a:ext cx="914244" cy="1800000"/>
          </a:xfrm>
          <a:prstGeom prst="rect">
            <a:avLst/>
          </a:prstGeom>
          <a:noFill/>
          <a:effectLst>
            <a:outerShdw blurRad="127000" dist="1270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pic>
        <xdr:nvPicPr>
          <xdr:cNvPr id="73" name="Picture 72">
            <a:extLst>
              <a:ext uri="{FF2B5EF4-FFF2-40B4-BE49-F238E27FC236}">
                <a16:creationId xmlns:a16="http://schemas.microsoft.com/office/drawing/2014/main" id="{CB844C45-0AFD-49D5-94F5-69B32D0E1FAC}"/>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rot="5400000">
            <a:off x="1149169" y="45558146"/>
            <a:ext cx="1351669" cy="770185"/>
          </a:xfrm>
          <a:prstGeom prst="rect">
            <a:avLst/>
          </a:prstGeom>
        </xdr:spPr>
      </xdr:pic>
    </xdr:grpSp>
    <xdr:clientData/>
  </xdr:twoCellAnchor>
  <xdr:twoCellAnchor>
    <xdr:from>
      <xdr:col>11</xdr:col>
      <xdr:colOff>130739</xdr:colOff>
      <xdr:row>49</xdr:row>
      <xdr:rowOff>1548270</xdr:rowOff>
    </xdr:from>
    <xdr:to>
      <xdr:col>18</xdr:col>
      <xdr:colOff>303264</xdr:colOff>
      <xdr:row>50</xdr:row>
      <xdr:rowOff>1243933</xdr:rowOff>
    </xdr:to>
    <xdr:grpSp>
      <xdr:nvGrpSpPr>
        <xdr:cNvPr id="88" name="Group 87">
          <a:extLst>
            <a:ext uri="{FF2B5EF4-FFF2-40B4-BE49-F238E27FC236}">
              <a16:creationId xmlns:a16="http://schemas.microsoft.com/office/drawing/2014/main" id="{BD94BC81-5035-456C-8BE0-EFEFF02D2D6F}"/>
            </a:ext>
          </a:extLst>
        </xdr:cNvPr>
        <xdr:cNvGrpSpPr/>
      </xdr:nvGrpSpPr>
      <xdr:grpSpPr>
        <a:xfrm>
          <a:off x="6810145" y="48533508"/>
          <a:ext cx="4423057" cy="1600663"/>
          <a:chOff x="6759062" y="45146808"/>
          <a:chExt cx="4693981" cy="1610187"/>
        </a:xfrm>
      </xdr:grpSpPr>
      <xdr:sp macro="" textlink="">
        <xdr:nvSpPr>
          <xdr:cNvPr id="87" name="Rectangle 86">
            <a:extLst>
              <a:ext uri="{FF2B5EF4-FFF2-40B4-BE49-F238E27FC236}">
                <a16:creationId xmlns:a16="http://schemas.microsoft.com/office/drawing/2014/main" id="{413FF1ED-049B-445D-95E7-5A4BB89E76E1}"/>
              </a:ext>
            </a:extLst>
          </xdr:cNvPr>
          <xdr:cNvSpPr/>
        </xdr:nvSpPr>
        <xdr:spPr>
          <a:xfrm>
            <a:off x="6759062" y="45146808"/>
            <a:ext cx="4693981" cy="1610187"/>
          </a:xfrm>
          <a:prstGeom prst="rect">
            <a:avLst/>
          </a:prstGeom>
          <a:solidFill>
            <a:schemeClr val="bg1"/>
          </a:solidFill>
          <a:ln>
            <a:noFill/>
          </a:ln>
          <a:effectLst>
            <a:outerShdw blurRad="127000" dist="1270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pic>
        <xdr:nvPicPr>
          <xdr:cNvPr id="82" name="Picture 81">
            <a:extLst>
              <a:ext uri="{FF2B5EF4-FFF2-40B4-BE49-F238E27FC236}">
                <a16:creationId xmlns:a16="http://schemas.microsoft.com/office/drawing/2014/main" id="{59453006-2913-4508-BE35-6B34D019692B}"/>
              </a:ext>
            </a:extLst>
          </xdr:cNvPr>
          <xdr:cNvPicPr>
            <a:picLocks noChangeAspect="1"/>
          </xdr:cNvPicPr>
        </xdr:nvPicPr>
        <xdr:blipFill>
          <a:blip xmlns:r="http://schemas.openxmlformats.org/officeDocument/2006/relationships" r:embed="rId30"/>
          <a:stretch>
            <a:fillRect/>
          </a:stretch>
        </xdr:blipFill>
        <xdr:spPr>
          <a:xfrm>
            <a:off x="7040662" y="45240200"/>
            <a:ext cx="3910936" cy="1429765"/>
          </a:xfrm>
          <a:prstGeom prst="rect">
            <a:avLst/>
          </a:prstGeom>
          <a:effectLst/>
        </xdr:spPr>
      </xdr:pic>
      <xdr:sp macro="" textlink="">
        <xdr:nvSpPr>
          <xdr:cNvPr id="83" name="TextBox 82">
            <a:extLst>
              <a:ext uri="{FF2B5EF4-FFF2-40B4-BE49-F238E27FC236}">
                <a16:creationId xmlns:a16="http://schemas.microsoft.com/office/drawing/2014/main" id="{77385093-66CB-4237-8B5C-3AB85FB7D425}"/>
              </a:ext>
            </a:extLst>
          </xdr:cNvPr>
          <xdr:cNvSpPr txBox="1"/>
        </xdr:nvSpPr>
        <xdr:spPr>
          <a:xfrm>
            <a:off x="6773963" y="45280464"/>
            <a:ext cx="763382" cy="47686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b="1"/>
              <a:t>Length = </a:t>
            </a:r>
            <a:r>
              <a:rPr lang="en-AU" sz="1200"/>
              <a:t>1200mm</a:t>
            </a:r>
          </a:p>
        </xdr:txBody>
      </xdr:sp>
      <xdr:sp macro="" textlink="">
        <xdr:nvSpPr>
          <xdr:cNvPr id="86" name="TextBox 85">
            <a:extLst>
              <a:ext uri="{FF2B5EF4-FFF2-40B4-BE49-F238E27FC236}">
                <a16:creationId xmlns:a16="http://schemas.microsoft.com/office/drawing/2014/main" id="{39764284-E601-4AE9-9B4D-A35D07B8F0B9}"/>
              </a:ext>
            </a:extLst>
          </xdr:cNvPr>
          <xdr:cNvSpPr txBox="1"/>
        </xdr:nvSpPr>
        <xdr:spPr>
          <a:xfrm>
            <a:off x="10694424" y="45859494"/>
            <a:ext cx="740338" cy="47686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b="1"/>
              <a:t>Height =</a:t>
            </a:r>
            <a:r>
              <a:rPr lang="en-AU" sz="1200"/>
              <a:t> 900mm</a:t>
            </a:r>
          </a:p>
        </xdr:txBody>
      </xdr:sp>
    </xdr:grpSp>
    <xdr:clientData/>
  </xdr:twoCellAnchor>
  <xdr:twoCellAnchor>
    <xdr:from>
      <xdr:col>13</xdr:col>
      <xdr:colOff>109020</xdr:colOff>
      <xdr:row>2</xdr:row>
      <xdr:rowOff>91807</xdr:rowOff>
    </xdr:from>
    <xdr:to>
      <xdr:col>18</xdr:col>
      <xdr:colOff>430448</xdr:colOff>
      <xdr:row>2</xdr:row>
      <xdr:rowOff>2387332</xdr:rowOff>
    </xdr:to>
    <xdr:pic>
      <xdr:nvPicPr>
        <xdr:cNvPr id="77" name="Picture 76">
          <a:extLst>
            <a:ext uri="{FF2B5EF4-FFF2-40B4-BE49-F238E27FC236}">
              <a16:creationId xmlns:a16="http://schemas.microsoft.com/office/drawing/2014/main" id="{2BD9A63F-0AC3-42D2-BB02-4D0383B7FB5D}"/>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l="17403" t="31703" r="34404" b="19687"/>
        <a:stretch>
          <a:fillRect/>
        </a:stretch>
      </xdr:blipFill>
      <xdr:spPr bwMode="auto">
        <a:xfrm>
          <a:off x="8538072" y="1044307"/>
          <a:ext cx="3563370" cy="2295525"/>
        </a:xfrm>
        <a:prstGeom prst="rect">
          <a:avLst/>
        </a:prstGeom>
        <a:noFill/>
        <a:ln>
          <a:noFill/>
        </a:ln>
        <a:effectLst>
          <a:outerShdw blurRad="127000" dist="1270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314325</xdr:colOff>
          <xdr:row>2</xdr:row>
          <xdr:rowOff>19049</xdr:rowOff>
        </xdr:from>
        <xdr:to>
          <xdr:col>7</xdr:col>
          <xdr:colOff>131223</xdr:colOff>
          <xdr:row>11</xdr:row>
          <xdr:rowOff>30925</xdr:rowOff>
        </xdr:to>
        <xdr:pic>
          <xdr:nvPicPr>
            <xdr:cNvPr id="8" name="Picture 7">
              <a:extLst>
                <a:ext uri="{FF2B5EF4-FFF2-40B4-BE49-F238E27FC236}">
                  <a16:creationId xmlns:a16="http://schemas.microsoft.com/office/drawing/2014/main" id="{9EFBC3E3-D006-4A52-8816-3968CDCCB5BE}"/>
                </a:ext>
              </a:extLst>
            </xdr:cNvPr>
            <xdr:cNvPicPr>
              <a:picLocks noChangeAspect="1" noChangeArrowheads="1"/>
              <a:extLst>
                <a:ext uri="{84589F7E-364E-4C9E-8A38-B11213B215E9}">
                  <a14:cameraTool cellRange="LoadLookup" spid="_x0000_s66090"/>
                </a:ext>
              </a:extLst>
            </xdr:cNvPicPr>
          </xdr:nvPicPr>
          <xdr:blipFill rotWithShape="1">
            <a:blip xmlns:r="http://schemas.openxmlformats.org/officeDocument/2006/relationships" r:embed="rId1"/>
            <a:srcRect l="1032" t="1560" r="2195" b="2750"/>
            <a:stretch>
              <a:fillRect/>
            </a:stretch>
          </xdr:blipFill>
          <xdr:spPr bwMode="auto">
            <a:xfrm>
              <a:off x="3267075" y="847724"/>
              <a:ext cx="5484273" cy="31718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11</xdr:col>
      <xdr:colOff>266377</xdr:colOff>
      <xdr:row>28</xdr:row>
      <xdr:rowOff>416840</xdr:rowOff>
    </xdr:from>
    <xdr:to>
      <xdr:col>11</xdr:col>
      <xdr:colOff>2078220</xdr:colOff>
      <xdr:row>32</xdr:row>
      <xdr:rowOff>319785</xdr:rowOff>
    </xdr:to>
    <xdr:sp macro="[0]!Clearcells" textlink="">
      <xdr:nvSpPr>
        <xdr:cNvPr id="10" name="Rectangle: Rounded Corners 9">
          <a:extLst>
            <a:ext uri="{FF2B5EF4-FFF2-40B4-BE49-F238E27FC236}">
              <a16:creationId xmlns:a16="http://schemas.microsoft.com/office/drawing/2014/main" id="{30A435F7-8D2B-4FE9-861D-3C4E37F48FCA}"/>
            </a:ext>
          </a:extLst>
        </xdr:cNvPr>
        <xdr:cNvSpPr/>
      </xdr:nvSpPr>
      <xdr:spPr>
        <a:xfrm>
          <a:off x="13363253" y="9975859"/>
          <a:ext cx="1811843" cy="1032337"/>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2400" b="1">
              <a:solidFill>
                <a:sysClr val="windowText" lastClr="000000"/>
              </a:solidFill>
            </a:rPr>
            <a:t>Reset</a:t>
          </a:r>
        </a:p>
      </xdr:txBody>
    </xdr:sp>
    <xdr:clientData/>
  </xdr:twoCellAnchor>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11225</xdr:rowOff>
        </xdr:to>
        <xdr:pic>
          <xdr:nvPicPr>
            <xdr:cNvPr id="4336" name="Picture 7">
              <a:extLst>
                <a:ext uri="{FF2B5EF4-FFF2-40B4-BE49-F238E27FC236}">
                  <a16:creationId xmlns:a16="http://schemas.microsoft.com/office/drawing/2014/main" id="{EB85938E-1258-4AEF-9F24-1909FDFD1A8C}"/>
                </a:ext>
              </a:extLst>
            </xdr:cNvPr>
            <xdr:cNvPicPr>
              <a:picLocks noChangeAspect="1" noChangeArrowheads="1"/>
              <a:extLst>
                <a:ext uri="{84589F7E-364E-4C9E-8A38-B11213B215E9}">
                  <a14:cameraTool cellRange="LoadLookup" spid="_x0000_s66091"/>
                </a:ext>
              </a:extLst>
            </xdr:cNvPicPr>
          </xdr:nvPicPr>
          <xdr:blipFill>
            <a:blip xmlns:r="http://schemas.openxmlformats.org/officeDocument/2006/relationships" r:embed="rId2"/>
            <a:srcRect l="1031" t="1559" r="2196" b="2750"/>
            <a:stretch>
              <a:fillRect/>
            </a:stretch>
          </xdr:blipFill>
          <xdr:spPr bwMode="auto">
            <a:xfrm>
              <a:off x="3257550" y="842963"/>
              <a:ext cx="5462588" cy="315753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9</xdr:col>
      <xdr:colOff>535441</xdr:colOff>
      <xdr:row>0</xdr:row>
      <xdr:rowOff>153808</xdr:rowOff>
    </xdr:from>
    <xdr:to>
      <xdr:col>11</xdr:col>
      <xdr:colOff>350298</xdr:colOff>
      <xdr:row>1</xdr:row>
      <xdr:rowOff>190500</xdr:rowOff>
    </xdr:to>
    <xdr:pic>
      <xdr:nvPicPr>
        <xdr:cNvPr id="11" name="Picture 10">
          <a:extLst>
            <a:ext uri="{FF2B5EF4-FFF2-40B4-BE49-F238E27FC236}">
              <a16:creationId xmlns:a16="http://schemas.microsoft.com/office/drawing/2014/main" id="{B625BD5C-13C1-487D-8296-2820925D3625}"/>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3472" b="89931" l="599" r="91018">
                      <a14:foregroundMark x1="25026" y1="40585" x2="24750" y2="17361"/>
                      <a14:foregroundMark x1="25150" y1="51042" x2="25074" y2="44635"/>
                      <a14:foregroundMark x1="6188" y1="60417" x2="16766" y2="23958"/>
                      <a14:foregroundMark x1="998" y1="63542" x2="1397" y2="39236"/>
                      <a14:foregroundMark x1="88623" y1="80556" x2="91018" y2="79861"/>
                      <a14:foregroundMark x1="80838" y1="34375" x2="88024" y2="39236"/>
                      <a14:foregroundMark x1="88024" y1="42014" x2="89222" y2="42361"/>
                      <a14:foregroundMark x1="88024" y1="38889" x2="88024" y2="35417"/>
                      <a14:foregroundMark x1="85828" y1="45139" x2="85030" y2="45139"/>
                      <a14:foregroundMark x1="33533" y1="37847" x2="41317" y2="31597"/>
                      <a14:foregroundMark x1="63673" y1="20833" x2="71058" y2="15625"/>
                      <a14:foregroundMark x1="56687" y1="3472" x2="56287" y2="10417"/>
                      <a14:foregroundMark x1="89421" y1="57292" x2="90818" y2="57292"/>
                      <a14:backgroundMark x1="25948" y1="49306" x2="25749" y2="44444"/>
                    </a14:backgroundRemoval>
                  </a14:imgEffect>
                </a14:imgLayer>
              </a14:imgProps>
            </a:ext>
          </a:extLst>
        </a:blip>
        <a:stretch>
          <a:fillRect/>
        </a:stretch>
      </xdr:blipFill>
      <xdr:spPr>
        <a:xfrm>
          <a:off x="11706905" y="153808"/>
          <a:ext cx="1828714" cy="14382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30274</xdr:rowOff>
        </xdr:to>
        <xdr:pic>
          <xdr:nvPicPr>
            <xdr:cNvPr id="4560" name="Picture 7">
              <a:extLst>
                <a:ext uri="{FF2B5EF4-FFF2-40B4-BE49-F238E27FC236}">
                  <a16:creationId xmlns:a16="http://schemas.microsoft.com/office/drawing/2014/main" id="{B321C615-2B2B-4691-ADDA-239FB5F6658B}"/>
                </a:ext>
              </a:extLst>
            </xdr:cNvPr>
            <xdr:cNvPicPr>
              <a:picLocks noChangeAspect="1" noChangeArrowheads="1"/>
              <a:extLst>
                <a:ext uri="{84589F7E-364E-4C9E-8A38-B11213B215E9}">
                  <a14:cameraTool cellRange="LoadLookup" spid="_x0000_s66092"/>
                </a:ext>
              </a:extLst>
            </xdr:cNvPicPr>
          </xdr:nvPicPr>
          <xdr:blipFill>
            <a:blip xmlns:r="http://schemas.openxmlformats.org/officeDocument/2006/relationships" r:embed="rId2"/>
            <a:srcRect l="1031" t="1559" r="2196" b="2750"/>
            <a:stretch>
              <a:fillRect/>
            </a:stretch>
          </xdr:blipFill>
          <xdr:spPr bwMode="auto">
            <a:xfrm>
              <a:off x="3257550" y="842963"/>
              <a:ext cx="5462588" cy="31670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11225</xdr:rowOff>
        </xdr:to>
        <xdr:pic>
          <xdr:nvPicPr>
            <xdr:cNvPr id="4561" name="Picture 465">
              <a:extLst>
                <a:ext uri="{FF2B5EF4-FFF2-40B4-BE49-F238E27FC236}">
                  <a16:creationId xmlns:a16="http://schemas.microsoft.com/office/drawing/2014/main" id="{D1A5B484-ED70-4C22-9629-04CBB5123CA4}"/>
                </a:ext>
              </a:extLst>
            </xdr:cNvPr>
            <xdr:cNvPicPr>
              <a:picLocks noChangeAspect="1" noChangeArrowheads="1"/>
              <a:extLst>
                <a:ext uri="{84589F7E-364E-4C9E-8A38-B11213B215E9}">
                  <a14:cameraTool cellRange="LoadLookup" spid="_x0000_s66093"/>
                </a:ext>
              </a:extLst>
            </xdr:cNvPicPr>
          </xdr:nvPicPr>
          <xdr:blipFill>
            <a:blip xmlns:r="http://schemas.openxmlformats.org/officeDocument/2006/relationships" r:embed="rId2"/>
            <a:srcRect l="1031" t="1559" r="2196" b="2750"/>
            <a:stretch>
              <a:fillRect/>
            </a:stretch>
          </xdr:blipFill>
          <xdr:spPr bwMode="auto">
            <a:xfrm>
              <a:off x="3257550" y="842963"/>
              <a:ext cx="5462588" cy="31575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30274</xdr:rowOff>
        </xdr:to>
        <xdr:pic>
          <xdr:nvPicPr>
            <xdr:cNvPr id="4562" name="Picture 466">
              <a:extLst>
                <a:ext uri="{FF2B5EF4-FFF2-40B4-BE49-F238E27FC236}">
                  <a16:creationId xmlns:a16="http://schemas.microsoft.com/office/drawing/2014/main" id="{DB15828B-4909-464A-A4CB-23B96CEA35D3}"/>
                </a:ext>
              </a:extLst>
            </xdr:cNvPr>
            <xdr:cNvPicPr>
              <a:picLocks noChangeAspect="1" noChangeArrowheads="1"/>
              <a:extLst>
                <a:ext uri="{84589F7E-364E-4C9E-8A38-B11213B215E9}">
                  <a14:cameraTool cellRange="LoadLookup" spid="_x0000_s66094"/>
                </a:ext>
              </a:extLst>
            </xdr:cNvPicPr>
          </xdr:nvPicPr>
          <xdr:blipFill>
            <a:blip xmlns:r="http://schemas.openxmlformats.org/officeDocument/2006/relationships" r:embed="rId2"/>
            <a:srcRect l="1031" t="1559" r="2196" b="2750"/>
            <a:stretch>
              <a:fillRect/>
            </a:stretch>
          </xdr:blipFill>
          <xdr:spPr bwMode="auto">
            <a:xfrm>
              <a:off x="3257550" y="842963"/>
              <a:ext cx="5462588" cy="31670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11225</xdr:rowOff>
        </xdr:to>
        <xdr:pic>
          <xdr:nvPicPr>
            <xdr:cNvPr id="4563" name="Picture 467">
              <a:extLst>
                <a:ext uri="{FF2B5EF4-FFF2-40B4-BE49-F238E27FC236}">
                  <a16:creationId xmlns:a16="http://schemas.microsoft.com/office/drawing/2014/main" id="{C52446A1-10C5-439D-9284-25E43B454B49}"/>
                </a:ext>
              </a:extLst>
            </xdr:cNvPr>
            <xdr:cNvPicPr>
              <a:picLocks noChangeAspect="1" noChangeArrowheads="1"/>
              <a:extLst>
                <a:ext uri="{84589F7E-364E-4C9E-8A38-B11213B215E9}">
                  <a14:cameraTool cellRange="LoadLookup" spid="_x0000_s66095"/>
                </a:ext>
              </a:extLst>
            </xdr:cNvPicPr>
          </xdr:nvPicPr>
          <xdr:blipFill>
            <a:blip xmlns:r="http://schemas.openxmlformats.org/officeDocument/2006/relationships" r:embed="rId2"/>
            <a:srcRect l="1031" t="1559" r="2196" b="2750"/>
            <a:stretch>
              <a:fillRect/>
            </a:stretch>
          </xdr:blipFill>
          <xdr:spPr bwMode="auto">
            <a:xfrm>
              <a:off x="3257550" y="842963"/>
              <a:ext cx="5462588" cy="3157537"/>
            </a:xfrm>
            <a:prstGeom prst="rect">
              <a:avLst/>
            </a:prstGeom>
            <a:noFill/>
            <a:ln w="28575">
              <a:noFill/>
            </a:ln>
            <a:extLst>
              <a:ext uri="{909E8E84-426E-40DD-AFC4-6F175D3DCCD1}">
                <a14:hiddenFill>
                  <a:solidFill>
                    <a:srgbClr val="FFFFFF"/>
                  </a:solidFill>
                </a14:hiddenFill>
              </a:ext>
            </a:extLst>
          </xdr:spPr>
        </xdr:pic>
        <xdr:clientData/>
      </xdr:twoCellAnchor>
    </mc:Choice>
    <mc:Fallback/>
  </mc:AlternateContent>
  <xdr:twoCellAnchor>
    <xdr:from>
      <xdr:col>9</xdr:col>
      <xdr:colOff>51884</xdr:colOff>
      <xdr:row>28</xdr:row>
      <xdr:rowOff>406823</xdr:rowOff>
    </xdr:from>
    <xdr:to>
      <xdr:col>10</xdr:col>
      <xdr:colOff>4924</xdr:colOff>
      <xdr:row>32</xdr:row>
      <xdr:rowOff>319785</xdr:rowOff>
    </xdr:to>
    <xdr:sp macro="" textlink="">
      <xdr:nvSpPr>
        <xdr:cNvPr id="15" name="Rectangle: Rounded Corners 14">
          <a:hlinkClick xmlns:r="http://schemas.openxmlformats.org/officeDocument/2006/relationships" r:id="rId5"/>
          <a:extLst>
            <a:ext uri="{FF2B5EF4-FFF2-40B4-BE49-F238E27FC236}">
              <a16:creationId xmlns:a16="http://schemas.microsoft.com/office/drawing/2014/main" id="{49F0C1F3-A0E6-4153-AD93-A743E82F3EAA}"/>
            </a:ext>
          </a:extLst>
        </xdr:cNvPr>
        <xdr:cNvSpPr/>
      </xdr:nvSpPr>
      <xdr:spPr>
        <a:xfrm>
          <a:off x="11134903" y="9965842"/>
          <a:ext cx="1783200" cy="1042354"/>
        </a:xfrm>
        <a:prstGeom prst="roundRect">
          <a:avLst/>
        </a:prstGeom>
        <a:solidFill>
          <a:schemeClr val="bg1">
            <a:lumMod val="85000"/>
          </a:schemeClr>
        </a:solidFill>
        <a:effectLst>
          <a:outerShdw blurRad="88900" dist="127000" dir="2700000" algn="tl" rotWithShape="0">
            <a:prstClr val="black">
              <a:alpha val="40000"/>
            </a:prstClr>
          </a:outerShdw>
        </a:effectLst>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2400" b="1">
              <a:solidFill>
                <a:sysClr val="windowText" lastClr="000000"/>
              </a:solidFill>
            </a:rPr>
            <a:t>Help?</a:t>
          </a:r>
        </a:p>
      </xdr:txBody>
    </xdr:sp>
    <xdr:clientData/>
  </xdr:twoCellAnchor>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0740" name="Picture 7">
              <a:extLst>
                <a:ext uri="{FF2B5EF4-FFF2-40B4-BE49-F238E27FC236}">
                  <a16:creationId xmlns:a16="http://schemas.microsoft.com/office/drawing/2014/main" id="{2D322A43-F38B-4304-8AB5-D99359B24EC4}"/>
                </a:ext>
              </a:extLst>
            </xdr:cNvPr>
            <xdr:cNvPicPr>
              <a:picLocks noChangeAspect="1" noChangeArrowheads="1"/>
              <a:extLst>
                <a:ext uri="{84589F7E-364E-4C9E-8A38-B11213B215E9}">
                  <a14:cameraTool cellRange="LoadLookup" spid="_x0000_s66096"/>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0741" name="Picture 1525">
              <a:extLst>
                <a:ext uri="{FF2B5EF4-FFF2-40B4-BE49-F238E27FC236}">
                  <a16:creationId xmlns:a16="http://schemas.microsoft.com/office/drawing/2014/main" id="{AA2E1F31-876B-4475-BE54-C5EE229B9F33}"/>
                </a:ext>
              </a:extLst>
            </xdr:cNvPr>
            <xdr:cNvPicPr>
              <a:picLocks noChangeAspect="1" noChangeArrowheads="1"/>
              <a:extLst>
                <a:ext uri="{84589F7E-364E-4C9E-8A38-B11213B215E9}">
                  <a14:cameraTool cellRange="LoadLookup" spid="_x0000_s66097"/>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0742" name="Picture 1526">
              <a:extLst>
                <a:ext uri="{FF2B5EF4-FFF2-40B4-BE49-F238E27FC236}">
                  <a16:creationId xmlns:a16="http://schemas.microsoft.com/office/drawing/2014/main" id="{A0A62B9B-8BE9-46D4-BD0F-94D029686382}"/>
                </a:ext>
              </a:extLst>
            </xdr:cNvPr>
            <xdr:cNvPicPr>
              <a:picLocks noChangeAspect="1" noChangeArrowheads="1"/>
              <a:extLst>
                <a:ext uri="{84589F7E-364E-4C9E-8A38-B11213B215E9}">
                  <a14:cameraTool cellRange="LoadLookup" spid="_x0000_s66098"/>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0743" name="Picture 465">
              <a:extLst>
                <a:ext uri="{FF2B5EF4-FFF2-40B4-BE49-F238E27FC236}">
                  <a16:creationId xmlns:a16="http://schemas.microsoft.com/office/drawing/2014/main" id="{32A5CB70-39FC-4D9F-946A-9E5432E98A05}"/>
                </a:ext>
              </a:extLst>
            </xdr:cNvPr>
            <xdr:cNvPicPr>
              <a:picLocks noChangeAspect="1" noChangeArrowheads="1"/>
              <a:extLst>
                <a:ext uri="{84589F7E-364E-4C9E-8A38-B11213B215E9}">
                  <a14:cameraTool cellRange="LoadLookup" spid="_x0000_s66099"/>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0744" name="Picture 466">
              <a:extLst>
                <a:ext uri="{FF2B5EF4-FFF2-40B4-BE49-F238E27FC236}">
                  <a16:creationId xmlns:a16="http://schemas.microsoft.com/office/drawing/2014/main" id="{83C11CFB-2760-400C-8284-92332348B5E0}"/>
                </a:ext>
              </a:extLst>
            </xdr:cNvPr>
            <xdr:cNvPicPr>
              <a:picLocks noChangeAspect="1" noChangeArrowheads="1"/>
              <a:extLst>
                <a:ext uri="{84589F7E-364E-4C9E-8A38-B11213B215E9}">
                  <a14:cameraTool cellRange="LoadLookup" spid="_x0000_s66100"/>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0745" name="Picture 467">
              <a:extLst>
                <a:ext uri="{FF2B5EF4-FFF2-40B4-BE49-F238E27FC236}">
                  <a16:creationId xmlns:a16="http://schemas.microsoft.com/office/drawing/2014/main" id="{1DC0D69E-DAE8-4332-ACF0-9ADA064E2E77}"/>
                </a:ext>
              </a:extLst>
            </xdr:cNvPr>
            <xdr:cNvPicPr>
              <a:picLocks noChangeAspect="1" noChangeArrowheads="1"/>
              <a:extLst>
                <a:ext uri="{84589F7E-364E-4C9E-8A38-B11213B215E9}">
                  <a14:cameraTool cellRange="LoadLookup" spid="_x0000_s66101"/>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ln>
              <a:noFill/>
            </a:ln>
            <a:extLst>
              <a:ext uri="{909E8E84-426E-40DD-AFC4-6F175D3DCCD1}">
                <a14:hiddenFill>
                  <a:solidFill>
                    <a:srgbClr val="FFFFFF"/>
                  </a:solidFill>
                </a14:hiddenFill>
              </a:ext>
              <a:ext uri="{91240B29-F687-4F45-9708-019B960494DF}">
                <a14:hiddenLine w="2857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6757" name="Picture 7">
              <a:extLst>
                <a:ext uri="{FF2B5EF4-FFF2-40B4-BE49-F238E27FC236}">
                  <a16:creationId xmlns:a16="http://schemas.microsoft.com/office/drawing/2014/main" id="{7FD664CE-D04F-410A-BB97-F8CA0C425F5F}"/>
                </a:ext>
              </a:extLst>
            </xdr:cNvPr>
            <xdr:cNvPicPr>
              <a:picLocks noChangeAspect="1" noChangeArrowheads="1"/>
              <a:extLst>
                <a:ext uri="{84589F7E-364E-4C9E-8A38-B11213B215E9}">
                  <a14:cameraTool cellRange="LoadLookup" spid="_x0000_s66102"/>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6758" name="Picture 2422">
              <a:extLst>
                <a:ext uri="{FF2B5EF4-FFF2-40B4-BE49-F238E27FC236}">
                  <a16:creationId xmlns:a16="http://schemas.microsoft.com/office/drawing/2014/main" id="{7B24C8E7-B598-44AA-8A47-E9D68A1B3C83}"/>
                </a:ext>
              </a:extLst>
            </xdr:cNvPr>
            <xdr:cNvPicPr>
              <a:picLocks noChangeAspect="1" noChangeArrowheads="1"/>
              <a:extLst>
                <a:ext uri="{84589F7E-364E-4C9E-8A38-B11213B215E9}">
                  <a14:cameraTool cellRange="LoadLookup" spid="_x0000_s66103"/>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6759" name="Picture 2423">
              <a:extLst>
                <a:ext uri="{FF2B5EF4-FFF2-40B4-BE49-F238E27FC236}">
                  <a16:creationId xmlns:a16="http://schemas.microsoft.com/office/drawing/2014/main" id="{387E5E92-92B7-49C0-9953-408919647B94}"/>
                </a:ext>
              </a:extLst>
            </xdr:cNvPr>
            <xdr:cNvPicPr>
              <a:picLocks noChangeAspect="1" noChangeArrowheads="1"/>
              <a:extLst>
                <a:ext uri="{84589F7E-364E-4C9E-8A38-B11213B215E9}">
                  <a14:cameraTool cellRange="LoadLookup" spid="_x0000_s66104"/>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6760" name="Picture 465">
              <a:extLst>
                <a:ext uri="{FF2B5EF4-FFF2-40B4-BE49-F238E27FC236}">
                  <a16:creationId xmlns:a16="http://schemas.microsoft.com/office/drawing/2014/main" id="{1E2CB48E-052D-4D11-BA02-27408E8C49B3}"/>
                </a:ext>
              </a:extLst>
            </xdr:cNvPr>
            <xdr:cNvPicPr>
              <a:picLocks noChangeAspect="1" noChangeArrowheads="1"/>
              <a:extLst>
                <a:ext uri="{84589F7E-364E-4C9E-8A38-B11213B215E9}">
                  <a14:cameraTool cellRange="LoadLookup" spid="_x0000_s66105"/>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6761" name="Picture 466">
              <a:extLst>
                <a:ext uri="{FF2B5EF4-FFF2-40B4-BE49-F238E27FC236}">
                  <a16:creationId xmlns:a16="http://schemas.microsoft.com/office/drawing/2014/main" id="{82E0C1EC-2F80-4DF7-8AAA-940A68E1D2FB}"/>
                </a:ext>
              </a:extLst>
            </xdr:cNvPr>
            <xdr:cNvPicPr>
              <a:picLocks noChangeAspect="1" noChangeArrowheads="1"/>
              <a:extLst>
                <a:ext uri="{84589F7E-364E-4C9E-8A38-B11213B215E9}">
                  <a14:cameraTool cellRange="LoadLookup" spid="_x0000_s66106"/>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6762" name="Picture 467">
              <a:extLst>
                <a:ext uri="{FF2B5EF4-FFF2-40B4-BE49-F238E27FC236}">
                  <a16:creationId xmlns:a16="http://schemas.microsoft.com/office/drawing/2014/main" id="{F8A10E4A-524B-484C-817A-D6029A12527D}"/>
                </a:ext>
              </a:extLst>
            </xdr:cNvPr>
            <xdr:cNvPicPr>
              <a:picLocks noChangeAspect="1" noChangeArrowheads="1"/>
              <a:extLst>
                <a:ext uri="{84589F7E-364E-4C9E-8A38-B11213B215E9}">
                  <a14:cameraTool cellRange="LoadLookup" spid="_x0000_s66107"/>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ln>
              <a:noFill/>
            </a:ln>
            <a:extLst>
              <a:ext uri="{909E8E84-426E-40DD-AFC4-6F175D3DCCD1}">
                <a14:hiddenFill>
                  <a:solidFill>
                    <a:srgbClr val="FFFFFF"/>
                  </a:solidFill>
                </a14:hiddenFill>
              </a:ext>
              <a:ext uri="{91240B29-F687-4F45-9708-019B960494DF}">
                <a14:hiddenLine w="2857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6763" name="Picture 2427">
              <a:extLst>
                <a:ext uri="{FF2B5EF4-FFF2-40B4-BE49-F238E27FC236}">
                  <a16:creationId xmlns:a16="http://schemas.microsoft.com/office/drawing/2014/main" id="{06DA91F8-4BEF-41FF-924A-CE717767CEAD}"/>
                </a:ext>
              </a:extLst>
            </xdr:cNvPr>
            <xdr:cNvPicPr>
              <a:picLocks noChangeAspect="1" noChangeArrowheads="1"/>
              <a:extLst>
                <a:ext uri="{84589F7E-364E-4C9E-8A38-B11213B215E9}">
                  <a14:cameraTool cellRange="LoadLookup" spid="_x0000_s66108"/>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19048</xdr:rowOff>
        </xdr:to>
        <xdr:pic>
          <xdr:nvPicPr>
            <xdr:cNvPr id="16764" name="Picture 1525">
              <a:extLst>
                <a:ext uri="{FF2B5EF4-FFF2-40B4-BE49-F238E27FC236}">
                  <a16:creationId xmlns:a16="http://schemas.microsoft.com/office/drawing/2014/main" id="{94B7613B-3573-4B97-A9F3-25A46FB1AAA1}"/>
                </a:ext>
              </a:extLst>
            </xdr:cNvPr>
            <xdr:cNvPicPr>
              <a:picLocks noChangeAspect="1" noChangeArrowheads="1"/>
              <a:extLst>
                <a:ext uri="{84589F7E-364E-4C9E-8A38-B11213B215E9}">
                  <a14:cameraTool cellRange="LoadLookup" spid="_x0000_s66109"/>
                </a:ext>
              </a:extLst>
            </xdr:cNvPicPr>
          </xdr:nvPicPr>
          <xdr:blipFill>
            <a:blip xmlns:r="http://schemas.openxmlformats.org/officeDocument/2006/relationships" r:embed="rId2"/>
            <a:srcRect l="1031" t="1559" r="2196" b="2750"/>
            <a:stretch>
              <a:fillRect/>
            </a:stretch>
          </xdr:blipFill>
          <xdr:spPr bwMode="auto">
            <a:xfrm>
              <a:off x="3257550" y="966788"/>
              <a:ext cx="5462588" cy="319563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xdr:row>
          <xdr:rowOff>19050</xdr:rowOff>
        </xdr:from>
        <xdr:to>
          <xdr:col>7</xdr:col>
          <xdr:colOff>133350</xdr:colOff>
          <xdr:row>11</xdr:row>
          <xdr:rowOff>38098</xdr:rowOff>
        </xdr:to>
        <xdr:pic>
          <xdr:nvPicPr>
            <xdr:cNvPr id="16765" name="Picture 1526">
              <a:extLst>
                <a:ext uri="{FF2B5EF4-FFF2-40B4-BE49-F238E27FC236}">
                  <a16:creationId xmlns:a16="http://schemas.microsoft.com/office/drawing/2014/main" id="{7C9088AB-5388-4699-97B7-102B74171ACD}"/>
                </a:ext>
              </a:extLst>
            </xdr:cNvPr>
            <xdr:cNvPicPr>
              <a:picLocks noChangeAspect="1" noChangeArrowheads="1"/>
              <a:extLst>
                <a:ext uri="{84589F7E-364E-4C9E-8A38-B11213B215E9}">
                  <a14:cameraTool cellRange="LoadLookup" spid="_x0000_s66110"/>
                </a:ext>
              </a:extLst>
            </xdr:cNvPicPr>
          </xdr:nvPicPr>
          <xdr:blipFill>
            <a:blip xmlns:r="http://schemas.openxmlformats.org/officeDocument/2006/relationships" r:embed="rId2"/>
            <a:srcRect l="1031" t="1559" r="2196" b="2750"/>
            <a:stretch>
              <a:fillRect/>
            </a:stretch>
          </xdr:blipFill>
          <xdr:spPr bwMode="auto">
            <a:xfrm>
              <a:off x="3257550" y="966788"/>
              <a:ext cx="5462588" cy="321468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11</xdr:col>
      <xdr:colOff>1682253</xdr:colOff>
      <xdr:row>0</xdr:row>
      <xdr:rowOff>0</xdr:rowOff>
    </xdr:from>
    <xdr:to>
      <xdr:col>13</xdr:col>
      <xdr:colOff>70093</xdr:colOff>
      <xdr:row>0</xdr:row>
      <xdr:rowOff>1372762</xdr:rowOff>
    </xdr:to>
    <xdr:grpSp>
      <xdr:nvGrpSpPr>
        <xdr:cNvPr id="30" name="Group 29">
          <a:extLst>
            <a:ext uri="{FF2B5EF4-FFF2-40B4-BE49-F238E27FC236}">
              <a16:creationId xmlns:a16="http://schemas.microsoft.com/office/drawing/2014/main" id="{A0B62070-53CC-449F-B4FA-380BD377A535}"/>
            </a:ext>
          </a:extLst>
        </xdr:cNvPr>
        <xdr:cNvGrpSpPr>
          <a:grpSpLocks noChangeAspect="1"/>
        </xdr:cNvGrpSpPr>
      </xdr:nvGrpSpPr>
      <xdr:grpSpPr>
        <a:xfrm>
          <a:off x="14571392" y="0"/>
          <a:ext cx="2327562" cy="1372762"/>
          <a:chOff x="247649" y="207327"/>
          <a:chExt cx="2047875" cy="962025"/>
        </a:xfrm>
        <a:effectLst/>
      </xdr:grpSpPr>
      <xdr:pic>
        <xdr:nvPicPr>
          <xdr:cNvPr id="31" name="Picture 30" descr="LETTERHEAD_006.png">
            <a:extLst>
              <a:ext uri="{FF2B5EF4-FFF2-40B4-BE49-F238E27FC236}">
                <a16:creationId xmlns:a16="http://schemas.microsoft.com/office/drawing/2014/main" id="{0ACF0451-32C5-4C04-94C6-D8BE3A3C1DB3}"/>
              </a:ext>
            </a:extLst>
          </xdr:cNvPr>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32" name="Picture 31" descr="LETTERHEAD_006.png">
            <a:extLst>
              <a:ext uri="{FF2B5EF4-FFF2-40B4-BE49-F238E27FC236}">
                <a16:creationId xmlns:a16="http://schemas.microsoft.com/office/drawing/2014/main" id="{0CD94A11-BDEC-451C-B437-EE3752E362E9}"/>
              </a:ext>
            </a:extLst>
          </xdr:cNvPr>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66740" t="690" r="12812" b="91355"/>
          <a:stretch/>
        </xdr:blipFill>
        <xdr:spPr bwMode="auto">
          <a:xfrm>
            <a:off x="371475" y="207327"/>
            <a:ext cx="1762125" cy="96202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0</xdr:col>
      <xdr:colOff>380546</xdr:colOff>
      <xdr:row>0</xdr:row>
      <xdr:rowOff>118654</xdr:rowOff>
    </xdr:from>
    <xdr:to>
      <xdr:col>2</xdr:col>
      <xdr:colOff>115069</xdr:colOff>
      <xdr:row>0</xdr:row>
      <xdr:rowOff>1316178</xdr:rowOff>
    </xdr:to>
    <xdr:pic>
      <xdr:nvPicPr>
        <xdr:cNvPr id="33" name="Picture 32">
          <a:extLst>
            <a:ext uri="{FF2B5EF4-FFF2-40B4-BE49-F238E27FC236}">
              <a16:creationId xmlns:a16="http://schemas.microsoft.com/office/drawing/2014/main" id="{A0DAF998-797D-4833-92AC-443E9B6A0FC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380546" y="118654"/>
          <a:ext cx="2687273" cy="11927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209550</xdr:colOff>
      <xdr:row>2</xdr:row>
      <xdr:rowOff>66676</xdr:rowOff>
    </xdr:from>
    <xdr:to>
      <xdr:col>3</xdr:col>
      <xdr:colOff>4103386</xdr:colOff>
      <xdr:row>2</xdr:row>
      <xdr:rowOff>2475063</xdr:rowOff>
    </xdr:to>
    <xdr:pic>
      <xdr:nvPicPr>
        <xdr:cNvPr id="2" name="Picture 1">
          <a:extLst>
            <a:ext uri="{FF2B5EF4-FFF2-40B4-BE49-F238E27FC236}">
              <a16:creationId xmlns:a16="http://schemas.microsoft.com/office/drawing/2014/main" id="{6F85F132-188A-4715-B9CA-4DC1D8F90534}"/>
            </a:ext>
          </a:extLst>
        </xdr:cNvPr>
        <xdr:cNvPicPr>
          <a:picLocks noChangeAspect="1"/>
        </xdr:cNvPicPr>
      </xdr:nvPicPr>
      <xdr:blipFill rotWithShape="1">
        <a:blip xmlns:r="http://schemas.openxmlformats.org/officeDocument/2006/relationships" r:embed="rId1"/>
        <a:srcRect l="4277" t="9642" r="4887" b="6608"/>
        <a:stretch/>
      </xdr:blipFill>
      <xdr:spPr>
        <a:xfrm>
          <a:off x="2538413" y="428626"/>
          <a:ext cx="3893836" cy="2408387"/>
        </a:xfrm>
        <a:prstGeom prst="rect">
          <a:avLst/>
        </a:prstGeom>
      </xdr:spPr>
    </xdr:pic>
    <xdr:clientData/>
  </xdr:twoCellAnchor>
  <xdr:twoCellAnchor editAs="oneCell">
    <xdr:from>
      <xdr:col>3</xdr:col>
      <xdr:colOff>209550</xdr:colOff>
      <xdr:row>3</xdr:row>
      <xdr:rowOff>47626</xdr:rowOff>
    </xdr:from>
    <xdr:to>
      <xdr:col>3</xdr:col>
      <xdr:colOff>4229100</xdr:colOff>
      <xdr:row>3</xdr:row>
      <xdr:rowOff>2486026</xdr:rowOff>
    </xdr:to>
    <xdr:pic>
      <xdr:nvPicPr>
        <xdr:cNvPr id="3" name="Picture 2">
          <a:extLst>
            <a:ext uri="{FF2B5EF4-FFF2-40B4-BE49-F238E27FC236}">
              <a16:creationId xmlns:a16="http://schemas.microsoft.com/office/drawing/2014/main" id="{4F7F7137-0FC8-4098-B617-A653C2750E72}"/>
            </a:ext>
          </a:extLst>
        </xdr:cNvPr>
        <xdr:cNvPicPr>
          <a:picLocks noChangeAspect="1"/>
        </xdr:cNvPicPr>
      </xdr:nvPicPr>
      <xdr:blipFill rotWithShape="1">
        <a:blip xmlns:r="http://schemas.openxmlformats.org/officeDocument/2006/relationships" r:embed="rId2"/>
        <a:srcRect l="5094" t="8491" r="5317" b="7907"/>
        <a:stretch/>
      </xdr:blipFill>
      <xdr:spPr>
        <a:xfrm>
          <a:off x="2552700" y="2952751"/>
          <a:ext cx="4019550" cy="2438400"/>
        </a:xfrm>
        <a:prstGeom prst="rect">
          <a:avLst/>
        </a:prstGeom>
        <a:ln w="28575">
          <a:noFill/>
        </a:ln>
      </xdr:spPr>
    </xdr:pic>
    <xdr:clientData/>
  </xdr:twoCellAnchor>
  <xdr:twoCellAnchor editAs="oneCell">
    <xdr:from>
      <xdr:col>3</xdr:col>
      <xdr:colOff>47625</xdr:colOff>
      <xdr:row>4</xdr:row>
      <xdr:rowOff>57150</xdr:rowOff>
    </xdr:from>
    <xdr:to>
      <xdr:col>3</xdr:col>
      <xdr:colOff>4210051</xdr:colOff>
      <xdr:row>4</xdr:row>
      <xdr:rowOff>2495550</xdr:rowOff>
    </xdr:to>
    <xdr:pic>
      <xdr:nvPicPr>
        <xdr:cNvPr id="4" name="Picture 3">
          <a:extLst>
            <a:ext uri="{FF2B5EF4-FFF2-40B4-BE49-F238E27FC236}">
              <a16:creationId xmlns:a16="http://schemas.microsoft.com/office/drawing/2014/main" id="{B00CF8F5-230F-4BE1-AD0C-A45FBC83E44F}"/>
            </a:ext>
          </a:extLst>
        </xdr:cNvPr>
        <xdr:cNvPicPr>
          <a:picLocks noChangeAspect="1"/>
        </xdr:cNvPicPr>
      </xdr:nvPicPr>
      <xdr:blipFill rotWithShape="1">
        <a:blip xmlns:r="http://schemas.openxmlformats.org/officeDocument/2006/relationships" r:embed="rId3"/>
        <a:srcRect l="5188" t="12988" r="4127" b="11442"/>
        <a:stretch/>
      </xdr:blipFill>
      <xdr:spPr>
        <a:xfrm>
          <a:off x="2390775" y="5505450"/>
          <a:ext cx="4162426" cy="2438400"/>
        </a:xfrm>
        <a:prstGeom prst="rect">
          <a:avLst/>
        </a:prstGeom>
      </xdr:spPr>
    </xdr:pic>
    <xdr:clientData/>
  </xdr:twoCellAnchor>
  <xdr:twoCellAnchor editAs="oneCell">
    <xdr:from>
      <xdr:col>3</xdr:col>
      <xdr:colOff>38100</xdr:colOff>
      <xdr:row>5</xdr:row>
      <xdr:rowOff>69526</xdr:rowOff>
    </xdr:from>
    <xdr:to>
      <xdr:col>3</xdr:col>
      <xdr:colOff>4238625</xdr:colOff>
      <xdr:row>5</xdr:row>
      <xdr:rowOff>2495550</xdr:rowOff>
    </xdr:to>
    <xdr:pic>
      <xdr:nvPicPr>
        <xdr:cNvPr id="5" name="Picture 4">
          <a:extLst>
            <a:ext uri="{FF2B5EF4-FFF2-40B4-BE49-F238E27FC236}">
              <a16:creationId xmlns:a16="http://schemas.microsoft.com/office/drawing/2014/main" id="{92A6633C-C66A-4EC3-A9D5-4D18C230EDC8}"/>
            </a:ext>
          </a:extLst>
        </xdr:cNvPr>
        <xdr:cNvPicPr>
          <a:picLocks noChangeAspect="1"/>
        </xdr:cNvPicPr>
      </xdr:nvPicPr>
      <xdr:blipFill rotWithShape="1">
        <a:blip xmlns:r="http://schemas.openxmlformats.org/officeDocument/2006/relationships" r:embed="rId4"/>
        <a:srcRect l="3720" t="12509" r="5124" b="10346"/>
        <a:stretch/>
      </xdr:blipFill>
      <xdr:spPr>
        <a:xfrm>
          <a:off x="2381111" y="10609599"/>
          <a:ext cx="4200525" cy="24260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14</xdr:col>
      <xdr:colOff>434064</xdr:colOff>
      <xdr:row>0</xdr:row>
      <xdr:rowOff>0</xdr:rowOff>
    </xdr:from>
    <xdr:to>
      <xdr:col>18</xdr:col>
      <xdr:colOff>492673</xdr:colOff>
      <xdr:row>1</xdr:row>
      <xdr:rowOff>83831</xdr:rowOff>
    </xdr:to>
    <xdr:grpSp>
      <xdr:nvGrpSpPr>
        <xdr:cNvPr id="8" name="Group 7">
          <a:extLst>
            <a:ext uri="{FF2B5EF4-FFF2-40B4-BE49-F238E27FC236}">
              <a16:creationId xmlns:a16="http://schemas.microsoft.com/office/drawing/2014/main" id="{0954AE2E-DDAB-432A-A0F3-DC5B653578A8}"/>
            </a:ext>
          </a:extLst>
        </xdr:cNvPr>
        <xdr:cNvGrpSpPr>
          <a:grpSpLocks/>
        </xdr:cNvGrpSpPr>
      </xdr:nvGrpSpPr>
      <xdr:grpSpPr>
        <a:xfrm>
          <a:off x="8965289" y="0"/>
          <a:ext cx="2500184" cy="1163331"/>
          <a:chOff x="247649" y="207327"/>
          <a:chExt cx="2047875" cy="962025"/>
        </a:xfrm>
        <a:effectLst/>
      </xdr:grpSpPr>
      <xdr:pic>
        <xdr:nvPicPr>
          <xdr:cNvPr id="9" name="Picture 8" descr="LETTERHEAD_006.png">
            <a:extLst>
              <a:ext uri="{FF2B5EF4-FFF2-40B4-BE49-F238E27FC236}">
                <a16:creationId xmlns:a16="http://schemas.microsoft.com/office/drawing/2014/main" id="{FDF1684F-46AB-4F13-B08E-3893B282958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169" t="3146" r="61251" b="91001"/>
          <a:stretch/>
        </xdr:blipFill>
        <xdr:spPr bwMode="auto">
          <a:xfrm>
            <a:off x="247649" y="228600"/>
            <a:ext cx="2047875" cy="561975"/>
          </a:xfrm>
          <a:prstGeom prst="rect">
            <a:avLst/>
          </a:prstGeom>
          <a:noFill/>
          <a:ln>
            <a:noFill/>
          </a:ln>
          <a:extLst>
            <a:ext uri="{53640926-AAD7-44D8-BBD7-CCE9431645EC}">
              <a14:shadowObscured xmlns:a14="http://schemas.microsoft.com/office/drawing/2010/main"/>
            </a:ext>
          </a:extLst>
        </xdr:spPr>
      </xdr:pic>
      <xdr:pic>
        <xdr:nvPicPr>
          <xdr:cNvPr id="10" name="Picture 9" descr="LETTERHEAD_006.png">
            <a:extLst>
              <a:ext uri="{FF2B5EF4-FFF2-40B4-BE49-F238E27FC236}">
                <a16:creationId xmlns:a16="http://schemas.microsoft.com/office/drawing/2014/main" id="{B3D72A65-C915-4633-827E-F228C74F751F}"/>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6740" t="690" r="12812" b="91355"/>
          <a:stretch/>
        </xdr:blipFill>
        <xdr:spPr bwMode="auto">
          <a:xfrm>
            <a:off x="371475" y="207327"/>
            <a:ext cx="1762125" cy="962025"/>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0</xdr:col>
      <xdr:colOff>128095</xdr:colOff>
      <xdr:row>0</xdr:row>
      <xdr:rowOff>15711</xdr:rowOff>
    </xdr:from>
    <xdr:to>
      <xdr:col>3</xdr:col>
      <xdr:colOff>617863</xdr:colOff>
      <xdr:row>1</xdr:row>
      <xdr:rowOff>27542</xdr:rowOff>
    </xdr:to>
    <xdr:pic>
      <xdr:nvPicPr>
        <xdr:cNvPr id="11" name="Picture 10">
          <a:extLst>
            <a:ext uri="{FF2B5EF4-FFF2-40B4-BE49-F238E27FC236}">
              <a16:creationId xmlns:a16="http://schemas.microsoft.com/office/drawing/2014/main" id="{5EBD3172-CFA4-483E-945F-59CF778CD35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128095" y="15711"/>
          <a:ext cx="2422851" cy="1084762"/>
        </a:xfrm>
        <a:prstGeom prst="rect">
          <a:avLst/>
        </a:prstGeom>
      </xdr:spPr>
    </xdr:pic>
    <xdr:clientData/>
  </xdr:twoCellAnchor>
  <xdr:twoCellAnchor editAs="oneCell">
    <xdr:from>
      <xdr:col>11</xdr:col>
      <xdr:colOff>399143</xdr:colOff>
      <xdr:row>17</xdr:row>
      <xdr:rowOff>27944</xdr:rowOff>
    </xdr:from>
    <xdr:to>
      <xdr:col>18</xdr:col>
      <xdr:colOff>143405</xdr:colOff>
      <xdr:row>17</xdr:row>
      <xdr:rowOff>2837674</xdr:rowOff>
    </xdr:to>
    <xdr:pic>
      <xdr:nvPicPr>
        <xdr:cNvPr id="4" name="Picture 3">
          <a:extLst>
            <a:ext uri="{FF2B5EF4-FFF2-40B4-BE49-F238E27FC236}">
              <a16:creationId xmlns:a16="http://schemas.microsoft.com/office/drawing/2014/main" id="{35471A33-C4E0-421C-9284-7677E1FD9EF3}"/>
            </a:ext>
          </a:extLst>
        </xdr:cNvPr>
        <xdr:cNvPicPr>
          <a:picLocks noChangeAspect="1"/>
        </xdr:cNvPicPr>
      </xdr:nvPicPr>
      <xdr:blipFill rotWithShape="1">
        <a:blip xmlns:r="http://schemas.openxmlformats.org/officeDocument/2006/relationships" r:embed="rId4"/>
        <a:srcRect l="397" r="1010"/>
        <a:stretch/>
      </xdr:blipFill>
      <xdr:spPr>
        <a:xfrm>
          <a:off x="7483929" y="6858730"/>
          <a:ext cx="4252762" cy="2809730"/>
        </a:xfrm>
        <a:prstGeom prst="rect">
          <a:avLst/>
        </a:prstGeom>
        <a:effectLst>
          <a:outerShdw blurRad="127000" dist="127000" dir="2700000" algn="tl" rotWithShape="0">
            <a:prstClr val="black">
              <a:alpha val="40000"/>
            </a:prstClr>
          </a:outerShdw>
        </a:effectLst>
      </xdr:spPr>
    </xdr:pic>
    <xdr:clientData/>
  </xdr:twoCellAnchor>
  <xdr:twoCellAnchor editAs="oneCell">
    <xdr:from>
      <xdr:col>11</xdr:col>
      <xdr:colOff>399143</xdr:colOff>
      <xdr:row>20</xdr:row>
      <xdr:rowOff>95929</xdr:rowOff>
    </xdr:from>
    <xdr:to>
      <xdr:col>18</xdr:col>
      <xdr:colOff>143405</xdr:colOff>
      <xdr:row>20</xdr:row>
      <xdr:rowOff>2792271</xdr:rowOff>
    </xdr:to>
    <xdr:pic>
      <xdr:nvPicPr>
        <xdr:cNvPr id="7" name="Picture 6">
          <a:extLst>
            <a:ext uri="{FF2B5EF4-FFF2-40B4-BE49-F238E27FC236}">
              <a16:creationId xmlns:a16="http://schemas.microsoft.com/office/drawing/2014/main" id="{1AA6000B-DB76-4C74-B8AC-08F68FE6FD80}"/>
            </a:ext>
          </a:extLst>
        </xdr:cNvPr>
        <xdr:cNvPicPr>
          <a:picLocks noChangeAspect="1"/>
        </xdr:cNvPicPr>
      </xdr:nvPicPr>
      <xdr:blipFill rotWithShape="1">
        <a:blip xmlns:r="http://schemas.openxmlformats.org/officeDocument/2006/relationships" r:embed="rId5"/>
        <a:srcRect t="6906"/>
        <a:stretch/>
      </xdr:blipFill>
      <xdr:spPr>
        <a:xfrm>
          <a:off x="7483929" y="11299143"/>
          <a:ext cx="4252762" cy="2696342"/>
        </a:xfrm>
        <a:prstGeom prst="rect">
          <a:avLst/>
        </a:prstGeom>
        <a:effectLst>
          <a:outerShdw blurRad="127000" dist="127000" dir="2700000" algn="tl" rotWithShape="0">
            <a:prstClr val="black">
              <a:alpha val="40000"/>
            </a:prstClr>
          </a:outerShdw>
        </a:effectLst>
      </xdr:spPr>
    </xdr:pic>
    <xdr:clientData/>
  </xdr:twoCellAnchor>
  <xdr:twoCellAnchor editAs="oneCell">
    <xdr:from>
      <xdr:col>7</xdr:col>
      <xdr:colOff>145840</xdr:colOff>
      <xdr:row>23</xdr:row>
      <xdr:rowOff>97530</xdr:rowOff>
    </xdr:from>
    <xdr:to>
      <xdr:col>18</xdr:col>
      <xdr:colOff>483950</xdr:colOff>
      <xdr:row>24</xdr:row>
      <xdr:rowOff>163285</xdr:rowOff>
    </xdr:to>
    <xdr:pic>
      <xdr:nvPicPr>
        <xdr:cNvPr id="14" name="Picture 13">
          <a:extLst>
            <a:ext uri="{FF2B5EF4-FFF2-40B4-BE49-F238E27FC236}">
              <a16:creationId xmlns:a16="http://schemas.microsoft.com/office/drawing/2014/main" id="{928D522D-02A6-4DF6-8676-B7E3AAA5DDD4}"/>
            </a:ext>
          </a:extLst>
        </xdr:cNvPr>
        <xdr:cNvPicPr>
          <a:picLocks noChangeAspect="1"/>
        </xdr:cNvPicPr>
      </xdr:nvPicPr>
      <xdr:blipFill rotWithShape="1">
        <a:blip xmlns:r="http://schemas.openxmlformats.org/officeDocument/2006/relationships" r:embed="rId6"/>
        <a:srcRect l="3720" t="12509" r="5124" b="10346"/>
        <a:stretch/>
      </xdr:blipFill>
      <xdr:spPr>
        <a:xfrm>
          <a:off x="4654340" y="15228673"/>
          <a:ext cx="7418134" cy="4320256"/>
        </a:xfrm>
        <a:prstGeom prst="rect">
          <a:avLst/>
        </a:prstGeom>
        <a:effectLst>
          <a:outerShdw blurRad="127000" dist="127000" dir="2700000" algn="tl" rotWithShape="0">
            <a:prstClr val="black">
              <a:alpha val="40000"/>
            </a:prstClr>
          </a:outerShdw>
        </a:effectLst>
      </xdr:spPr>
    </xdr:pic>
    <xdr:clientData/>
  </xdr:twoCellAnchor>
  <xdr:twoCellAnchor>
    <xdr:from>
      <xdr:col>0</xdr:col>
      <xdr:colOff>514350</xdr:colOff>
      <xdr:row>33</xdr:row>
      <xdr:rowOff>1247775</xdr:rowOff>
    </xdr:from>
    <xdr:to>
      <xdr:col>3</xdr:col>
      <xdr:colOff>178633</xdr:colOff>
      <xdr:row>35</xdr:row>
      <xdr:rowOff>27277</xdr:rowOff>
    </xdr:to>
    <xdr:grpSp>
      <xdr:nvGrpSpPr>
        <xdr:cNvPr id="24" name="Group 23">
          <a:extLst>
            <a:ext uri="{FF2B5EF4-FFF2-40B4-BE49-F238E27FC236}">
              <a16:creationId xmlns:a16="http://schemas.microsoft.com/office/drawing/2014/main" id="{001E7004-5DEA-4AB0-A4A2-8091656E0EFB}"/>
            </a:ext>
          </a:extLst>
        </xdr:cNvPr>
        <xdr:cNvGrpSpPr/>
      </xdr:nvGrpSpPr>
      <xdr:grpSpPr>
        <a:xfrm>
          <a:off x="514350" y="33391475"/>
          <a:ext cx="1496258" cy="2519652"/>
          <a:chOff x="514350" y="29517975"/>
          <a:chExt cx="1607383" cy="2513302"/>
        </a:xfrm>
      </xdr:grpSpPr>
      <xdr:pic>
        <xdr:nvPicPr>
          <xdr:cNvPr id="18" name="Picture 17">
            <a:extLst>
              <a:ext uri="{FF2B5EF4-FFF2-40B4-BE49-F238E27FC236}">
                <a16:creationId xmlns:a16="http://schemas.microsoft.com/office/drawing/2014/main" id="{A3191007-D180-4A5F-8474-EA858522B3B6}"/>
              </a:ext>
            </a:extLst>
          </xdr:cNvPr>
          <xdr:cNvPicPr>
            <a:picLocks noChangeAspect="1"/>
          </xdr:cNvPicPr>
        </xdr:nvPicPr>
        <xdr:blipFill>
          <a:blip xmlns:r="http://schemas.openxmlformats.org/officeDocument/2006/relationships" r:embed="rId7"/>
          <a:stretch>
            <a:fillRect/>
          </a:stretch>
        </xdr:blipFill>
        <xdr:spPr>
          <a:xfrm>
            <a:off x="535440" y="29517975"/>
            <a:ext cx="1579497" cy="1811687"/>
          </a:xfrm>
          <a:prstGeom prst="rect">
            <a:avLst/>
          </a:prstGeom>
          <a:effectLst>
            <a:outerShdw blurRad="127000" dist="127000" dir="2700000" algn="tl" rotWithShape="0">
              <a:prstClr val="black">
                <a:alpha val="40000"/>
              </a:prstClr>
            </a:outerShdw>
          </a:effectLst>
        </xdr:spPr>
      </xdr:pic>
      <xdr:sp macro="" textlink="">
        <xdr:nvSpPr>
          <xdr:cNvPr id="19" name="TextBox 18">
            <a:extLst>
              <a:ext uri="{FF2B5EF4-FFF2-40B4-BE49-F238E27FC236}">
                <a16:creationId xmlns:a16="http://schemas.microsoft.com/office/drawing/2014/main" id="{0BBC2D02-FD0C-4A7A-8905-129443BE1A54}"/>
              </a:ext>
            </a:extLst>
          </xdr:cNvPr>
          <xdr:cNvSpPr txBox="1"/>
        </xdr:nvSpPr>
        <xdr:spPr>
          <a:xfrm>
            <a:off x="514350" y="31375284"/>
            <a:ext cx="1607383" cy="6559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Typical</a:t>
            </a:r>
            <a:r>
              <a:rPr lang="en-AU" sz="1200" baseline="0"/>
              <a:t> rated headboard</a:t>
            </a:r>
            <a:endParaRPr lang="en-AU" sz="1200"/>
          </a:p>
        </xdr:txBody>
      </xdr:sp>
    </xdr:grpSp>
    <xdr:clientData/>
  </xdr:twoCellAnchor>
  <xdr:twoCellAnchor>
    <xdr:from>
      <xdr:col>4</xdr:col>
      <xdr:colOff>630680</xdr:colOff>
      <xdr:row>33</xdr:row>
      <xdr:rowOff>1247775</xdr:rowOff>
    </xdr:from>
    <xdr:to>
      <xdr:col>9</xdr:col>
      <xdr:colOff>476640</xdr:colOff>
      <xdr:row>34</xdr:row>
      <xdr:rowOff>114147</xdr:rowOff>
    </xdr:to>
    <xdr:grpSp>
      <xdr:nvGrpSpPr>
        <xdr:cNvPr id="25" name="Group 24">
          <a:extLst>
            <a:ext uri="{FF2B5EF4-FFF2-40B4-BE49-F238E27FC236}">
              <a16:creationId xmlns:a16="http://schemas.microsoft.com/office/drawing/2014/main" id="{17EBAAF9-5A59-4EC3-AEE3-483A15B0C097}"/>
            </a:ext>
          </a:extLst>
        </xdr:cNvPr>
        <xdr:cNvGrpSpPr/>
      </xdr:nvGrpSpPr>
      <xdr:grpSpPr>
        <a:xfrm>
          <a:off x="3050030" y="33391475"/>
          <a:ext cx="2913010" cy="2422372"/>
          <a:chOff x="3266013" y="29517975"/>
          <a:chExt cx="3079698" cy="2419197"/>
        </a:xfrm>
      </xdr:grpSpPr>
      <xdr:pic>
        <xdr:nvPicPr>
          <xdr:cNvPr id="21" name="Picture 20">
            <a:extLst>
              <a:ext uri="{FF2B5EF4-FFF2-40B4-BE49-F238E27FC236}">
                <a16:creationId xmlns:a16="http://schemas.microsoft.com/office/drawing/2014/main" id="{89CBD0B4-63F2-4774-A865-4488F1B8A3FD}"/>
              </a:ext>
            </a:extLst>
          </xdr:cNvPr>
          <xdr:cNvPicPr>
            <a:picLocks noChangeAspect="1"/>
          </xdr:cNvPicPr>
        </xdr:nvPicPr>
        <xdr:blipFill>
          <a:blip xmlns:r="http://schemas.openxmlformats.org/officeDocument/2006/relationships" r:embed="rId8"/>
          <a:stretch>
            <a:fillRect/>
          </a:stretch>
        </xdr:blipFill>
        <xdr:spPr>
          <a:xfrm>
            <a:off x="3266013" y="29517975"/>
            <a:ext cx="3079698" cy="1820051"/>
          </a:xfrm>
          <a:prstGeom prst="rect">
            <a:avLst/>
          </a:prstGeom>
          <a:effectLst>
            <a:outerShdw blurRad="127000" dist="127000" dir="2700000" algn="tl" rotWithShape="0">
              <a:prstClr val="black">
                <a:alpha val="40000"/>
              </a:prstClr>
            </a:outerShdw>
          </a:effectLst>
        </xdr:spPr>
      </xdr:pic>
      <xdr:sp macro="" textlink="">
        <xdr:nvSpPr>
          <xdr:cNvPr id="22" name="TextBox 21">
            <a:extLst>
              <a:ext uri="{FF2B5EF4-FFF2-40B4-BE49-F238E27FC236}">
                <a16:creationId xmlns:a16="http://schemas.microsoft.com/office/drawing/2014/main" id="{574EEA96-0453-4E4C-9689-4CC7D6910F16}"/>
              </a:ext>
            </a:extLst>
          </xdr:cNvPr>
          <xdr:cNvSpPr txBox="1"/>
        </xdr:nvSpPr>
        <xdr:spPr>
          <a:xfrm>
            <a:off x="3791043" y="31375284"/>
            <a:ext cx="2039192" cy="5618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Reinforced</a:t>
            </a:r>
            <a:r>
              <a:rPr lang="en-AU" sz="1200" baseline="0"/>
              <a:t> "pipe gate" style loading rack</a:t>
            </a:r>
            <a:endParaRPr lang="en-AU" sz="1200"/>
          </a:p>
        </xdr:txBody>
      </xdr:sp>
    </xdr:grpSp>
    <xdr:clientData/>
  </xdr:twoCellAnchor>
  <xdr:twoCellAnchor>
    <xdr:from>
      <xdr:col>11</xdr:col>
      <xdr:colOff>276225</xdr:colOff>
      <xdr:row>33</xdr:row>
      <xdr:rowOff>1238250</xdr:rowOff>
    </xdr:from>
    <xdr:to>
      <xdr:col>17</xdr:col>
      <xdr:colOff>154705</xdr:colOff>
      <xdr:row>34</xdr:row>
      <xdr:rowOff>114147</xdr:rowOff>
    </xdr:to>
    <xdr:grpSp>
      <xdr:nvGrpSpPr>
        <xdr:cNvPr id="26" name="Group 25">
          <a:extLst>
            <a:ext uri="{FF2B5EF4-FFF2-40B4-BE49-F238E27FC236}">
              <a16:creationId xmlns:a16="http://schemas.microsoft.com/office/drawing/2014/main" id="{29303554-A0A0-4F2F-A0C6-35B060FCDAB2}"/>
            </a:ext>
          </a:extLst>
        </xdr:cNvPr>
        <xdr:cNvGrpSpPr/>
      </xdr:nvGrpSpPr>
      <xdr:grpSpPr>
        <a:xfrm>
          <a:off x="6978650" y="33385125"/>
          <a:ext cx="3539255" cy="2428722"/>
          <a:chOff x="7400925" y="29508450"/>
          <a:chExt cx="3764680" cy="2428722"/>
        </a:xfrm>
      </xdr:grpSpPr>
      <xdr:pic>
        <xdr:nvPicPr>
          <xdr:cNvPr id="15" name="Picture 14">
            <a:extLst>
              <a:ext uri="{FF2B5EF4-FFF2-40B4-BE49-F238E27FC236}">
                <a16:creationId xmlns:a16="http://schemas.microsoft.com/office/drawing/2014/main" id="{09376FC5-1138-4E45-921B-BB57169193E2}"/>
              </a:ext>
            </a:extLst>
          </xdr:cNvPr>
          <xdr:cNvPicPr>
            <a:picLocks noChangeAspect="1"/>
          </xdr:cNvPicPr>
        </xdr:nvPicPr>
        <xdr:blipFill>
          <a:blip xmlns:r="http://schemas.openxmlformats.org/officeDocument/2006/relationships" r:embed="rId9"/>
          <a:stretch>
            <a:fillRect/>
          </a:stretch>
        </xdr:blipFill>
        <xdr:spPr>
          <a:xfrm>
            <a:off x="7400925" y="29508450"/>
            <a:ext cx="3764680" cy="1819162"/>
          </a:xfrm>
          <a:prstGeom prst="rect">
            <a:avLst/>
          </a:prstGeom>
          <a:effectLst>
            <a:outerShdw blurRad="127000" dist="127000" dir="2700000" algn="tl" rotWithShape="0">
              <a:prstClr val="black">
                <a:alpha val="40000"/>
              </a:prstClr>
            </a:outerShdw>
          </a:effectLst>
        </xdr:spPr>
      </xdr:pic>
      <xdr:sp macro="" textlink="">
        <xdr:nvSpPr>
          <xdr:cNvPr id="23" name="TextBox 22">
            <a:extLst>
              <a:ext uri="{FF2B5EF4-FFF2-40B4-BE49-F238E27FC236}">
                <a16:creationId xmlns:a16="http://schemas.microsoft.com/office/drawing/2014/main" id="{EBF26CA7-3185-4A2C-ADB2-94814F6380EC}"/>
              </a:ext>
            </a:extLst>
          </xdr:cNvPr>
          <xdr:cNvSpPr txBox="1"/>
        </xdr:nvSpPr>
        <xdr:spPr>
          <a:xfrm>
            <a:off x="8115666" y="31375284"/>
            <a:ext cx="2335198" cy="5618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Mobile Equipment loaded</a:t>
            </a:r>
            <a:r>
              <a:rPr lang="en-AU" sz="1200" baseline="0"/>
              <a:t> against step deck on trailer.</a:t>
            </a:r>
            <a:endParaRPr lang="en-AU" sz="1200"/>
          </a:p>
        </xdr:txBody>
      </xdr:sp>
    </xdr:grpSp>
    <xdr:clientData/>
  </xdr:twoCellAnchor>
  <xdr:twoCellAnchor editAs="oneCell">
    <xdr:from>
      <xdr:col>4</xdr:col>
      <xdr:colOff>28575</xdr:colOff>
      <xdr:row>35</xdr:row>
      <xdr:rowOff>1657350</xdr:rowOff>
    </xdr:from>
    <xdr:to>
      <xdr:col>8</xdr:col>
      <xdr:colOff>171525</xdr:colOff>
      <xdr:row>35</xdr:row>
      <xdr:rowOff>3457350</xdr:rowOff>
    </xdr:to>
    <xdr:pic>
      <xdr:nvPicPr>
        <xdr:cNvPr id="27" name="Picture 26">
          <a:extLst>
            <a:ext uri="{FF2B5EF4-FFF2-40B4-BE49-F238E27FC236}">
              <a16:creationId xmlns:a16="http://schemas.microsoft.com/office/drawing/2014/main" id="{A6FD473B-2EA5-4A96-B8C1-170A8DE47B30}"/>
            </a:ext>
          </a:extLst>
        </xdr:cNvPr>
        <xdr:cNvPicPr>
          <a:picLocks noChangeAspect="1"/>
        </xdr:cNvPicPr>
      </xdr:nvPicPr>
      <xdr:blipFill>
        <a:blip xmlns:r="http://schemas.openxmlformats.org/officeDocument/2006/relationships" r:embed="rId10"/>
        <a:stretch>
          <a:fillRect/>
        </a:stretch>
      </xdr:blipFill>
      <xdr:spPr>
        <a:xfrm>
          <a:off x="2619375" y="33404175"/>
          <a:ext cx="2733750" cy="1800000"/>
        </a:xfrm>
        <a:prstGeom prst="rect">
          <a:avLst/>
        </a:prstGeom>
        <a:effectLst>
          <a:outerShdw blurRad="127000" dist="127000" dir="2700000" algn="tl" rotWithShape="0">
            <a:prstClr val="black">
              <a:alpha val="40000"/>
            </a:prstClr>
          </a:outerShdw>
        </a:effectLst>
      </xdr:spPr>
    </xdr:pic>
    <xdr:clientData/>
  </xdr:twoCellAnchor>
  <xdr:twoCellAnchor>
    <xdr:from>
      <xdr:col>2</xdr:col>
      <xdr:colOff>438150</xdr:colOff>
      <xdr:row>39</xdr:row>
      <xdr:rowOff>540975</xdr:rowOff>
    </xdr:from>
    <xdr:to>
      <xdr:col>5</xdr:col>
      <xdr:colOff>304575</xdr:colOff>
      <xdr:row>39</xdr:row>
      <xdr:rowOff>2494518</xdr:rowOff>
    </xdr:to>
    <xdr:grpSp>
      <xdr:nvGrpSpPr>
        <xdr:cNvPr id="28" name="Group 27">
          <a:extLst>
            <a:ext uri="{FF2B5EF4-FFF2-40B4-BE49-F238E27FC236}">
              <a16:creationId xmlns:a16="http://schemas.microsoft.com/office/drawing/2014/main" id="{EE09DDA3-194A-4FFA-972E-F4AFD3AA945B}"/>
            </a:ext>
          </a:extLst>
        </xdr:cNvPr>
        <xdr:cNvGrpSpPr/>
      </xdr:nvGrpSpPr>
      <xdr:grpSpPr>
        <a:xfrm>
          <a:off x="1657350" y="42901825"/>
          <a:ext cx="1695225" cy="1950368"/>
          <a:chOff x="1371310" y="9387320"/>
          <a:chExt cx="1800000" cy="1953543"/>
        </a:xfrm>
      </xdr:grpSpPr>
      <xdr:pic>
        <xdr:nvPicPr>
          <xdr:cNvPr id="29" name="Picture 28">
            <a:extLst>
              <a:ext uri="{FF2B5EF4-FFF2-40B4-BE49-F238E27FC236}">
                <a16:creationId xmlns:a16="http://schemas.microsoft.com/office/drawing/2014/main" id="{F4D2B708-CC40-4267-837F-79B0AAA4E234}"/>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399334" y="9387320"/>
            <a:ext cx="1753477" cy="1449524"/>
          </a:xfrm>
          <a:prstGeom prst="rect">
            <a:avLst/>
          </a:prstGeom>
          <a:effectLst>
            <a:outerShdw blurRad="127000" dist="127000" dir="2700000" algn="tl" rotWithShape="0">
              <a:prstClr val="black">
                <a:alpha val="40000"/>
              </a:prstClr>
            </a:outerShdw>
          </a:effectLst>
        </xdr:spPr>
      </xdr:pic>
      <xdr:sp macro="" textlink="">
        <xdr:nvSpPr>
          <xdr:cNvPr id="30" name="TextBox 29">
            <a:extLst>
              <a:ext uri="{FF2B5EF4-FFF2-40B4-BE49-F238E27FC236}">
                <a16:creationId xmlns:a16="http://schemas.microsoft.com/office/drawing/2014/main" id="{3891D935-59BB-4C5A-A3DE-F0CA377D703B}"/>
              </a:ext>
            </a:extLst>
          </xdr:cNvPr>
          <xdr:cNvSpPr txBox="1"/>
        </xdr:nvSpPr>
        <xdr:spPr>
          <a:xfrm>
            <a:off x="1371310"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AU" sz="1200"/>
              <a:t>Under-Tray Winch - Pretension</a:t>
            </a:r>
            <a:r>
              <a:rPr lang="en-AU" sz="1200" baseline="0"/>
              <a:t> = 300kgf</a:t>
            </a:r>
            <a:endParaRPr lang="en-AU" sz="1200"/>
          </a:p>
        </xdr:txBody>
      </xdr:sp>
    </xdr:grpSp>
    <xdr:clientData/>
  </xdr:twoCellAnchor>
  <xdr:twoCellAnchor>
    <xdr:from>
      <xdr:col>8</xdr:col>
      <xdr:colOff>46577</xdr:colOff>
      <xdr:row>39</xdr:row>
      <xdr:rowOff>180975</xdr:rowOff>
    </xdr:from>
    <xdr:to>
      <xdr:col>10</xdr:col>
      <xdr:colOff>570227</xdr:colOff>
      <xdr:row>39</xdr:row>
      <xdr:rowOff>2494518</xdr:rowOff>
    </xdr:to>
    <xdr:grpSp>
      <xdr:nvGrpSpPr>
        <xdr:cNvPr id="31" name="Group 30">
          <a:extLst>
            <a:ext uri="{FF2B5EF4-FFF2-40B4-BE49-F238E27FC236}">
              <a16:creationId xmlns:a16="http://schemas.microsoft.com/office/drawing/2014/main" id="{DEA0207C-B6F6-4B8D-9D4B-94DD12DC4D71}"/>
            </a:ext>
          </a:extLst>
        </xdr:cNvPr>
        <xdr:cNvGrpSpPr/>
      </xdr:nvGrpSpPr>
      <xdr:grpSpPr>
        <a:xfrm>
          <a:off x="4926552" y="42535475"/>
          <a:ext cx="1739675" cy="2316718"/>
          <a:chOff x="4988717" y="9032082"/>
          <a:chExt cx="1800000" cy="2308781"/>
        </a:xfrm>
      </xdr:grpSpPr>
      <xdr:pic>
        <xdr:nvPicPr>
          <xdr:cNvPr id="32" name="Picture 31">
            <a:extLst>
              <a:ext uri="{FF2B5EF4-FFF2-40B4-BE49-F238E27FC236}">
                <a16:creationId xmlns:a16="http://schemas.microsoft.com/office/drawing/2014/main" id="{B9DD5006-D23D-47BC-B5F7-60A014334EDB}"/>
              </a:ext>
            </a:extLst>
          </xdr:cNvPr>
          <xdr:cNvPicPr>
            <a:picLocks noChangeAspect="1"/>
          </xdr:cNvPicPr>
        </xdr:nvPicPr>
        <xdr:blipFill>
          <a:blip xmlns:r="http://schemas.openxmlformats.org/officeDocument/2006/relationships" r:embed="rId12"/>
          <a:stretch>
            <a:fillRect/>
          </a:stretch>
        </xdr:blipFill>
        <xdr:spPr>
          <a:xfrm>
            <a:off x="5411099" y="9032082"/>
            <a:ext cx="964761" cy="1804762"/>
          </a:xfrm>
          <a:prstGeom prst="rect">
            <a:avLst/>
          </a:prstGeom>
          <a:effectLst>
            <a:outerShdw blurRad="127000" dist="127000" dir="2700000" algn="tl" rotWithShape="0">
              <a:prstClr val="black">
                <a:alpha val="40000"/>
              </a:prstClr>
            </a:outerShdw>
          </a:effectLst>
        </xdr:spPr>
      </xdr:pic>
      <xdr:sp macro="" textlink="">
        <xdr:nvSpPr>
          <xdr:cNvPr id="33" name="TextBox 32">
            <a:extLst>
              <a:ext uri="{FF2B5EF4-FFF2-40B4-BE49-F238E27FC236}">
                <a16:creationId xmlns:a16="http://schemas.microsoft.com/office/drawing/2014/main" id="{E5431696-0801-4285-BCC3-94D5EBD38FE0}"/>
              </a:ext>
            </a:extLst>
          </xdr:cNvPr>
          <xdr:cNvSpPr txBox="1"/>
        </xdr:nvSpPr>
        <xdr:spPr>
          <a:xfrm>
            <a:off x="4988717"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AU" sz="1200"/>
              <a:t>Push-Up Hand Ratchet - Pretension</a:t>
            </a:r>
            <a:r>
              <a:rPr lang="en-AU" sz="1200" baseline="0"/>
              <a:t> = 300kgf</a:t>
            </a:r>
            <a:endParaRPr lang="en-AU" sz="1200"/>
          </a:p>
        </xdr:txBody>
      </xdr:sp>
    </xdr:grpSp>
    <xdr:clientData/>
  </xdr:twoCellAnchor>
  <xdr:twoCellAnchor>
    <xdr:from>
      <xdr:col>13</xdr:col>
      <xdr:colOff>312230</xdr:colOff>
      <xdr:row>39</xdr:row>
      <xdr:rowOff>180975</xdr:rowOff>
    </xdr:from>
    <xdr:to>
      <xdr:col>16</xdr:col>
      <xdr:colOff>188179</xdr:colOff>
      <xdr:row>39</xdr:row>
      <xdr:rowOff>2494518</xdr:rowOff>
    </xdr:to>
    <xdr:grpSp>
      <xdr:nvGrpSpPr>
        <xdr:cNvPr id="34" name="Group 33">
          <a:extLst>
            <a:ext uri="{FF2B5EF4-FFF2-40B4-BE49-F238E27FC236}">
              <a16:creationId xmlns:a16="http://schemas.microsoft.com/office/drawing/2014/main" id="{8843E82E-B06B-4E90-86A5-DADC2C3CD49B}"/>
            </a:ext>
          </a:extLst>
        </xdr:cNvPr>
        <xdr:cNvGrpSpPr/>
      </xdr:nvGrpSpPr>
      <xdr:grpSpPr>
        <a:xfrm>
          <a:off x="8240205" y="42535475"/>
          <a:ext cx="1701574" cy="2316718"/>
          <a:chOff x="8317703" y="9032082"/>
          <a:chExt cx="1800000" cy="2308781"/>
        </a:xfrm>
      </xdr:grpSpPr>
      <xdr:pic>
        <xdr:nvPicPr>
          <xdr:cNvPr id="35" name="Picture 34">
            <a:extLst>
              <a:ext uri="{FF2B5EF4-FFF2-40B4-BE49-F238E27FC236}">
                <a16:creationId xmlns:a16="http://schemas.microsoft.com/office/drawing/2014/main" id="{568E4284-0260-4931-9E35-EE87C16360FC}"/>
              </a:ext>
            </a:extLst>
          </xdr:cNvPr>
          <xdr:cNvPicPr>
            <a:picLocks noChangeAspect="1"/>
          </xdr:cNvPicPr>
        </xdr:nvPicPr>
        <xdr:blipFill rotWithShape="1">
          <a:blip xmlns:r="http://schemas.openxmlformats.org/officeDocument/2006/relationships" r:embed="rId13"/>
          <a:srcRect t="2428" b="2641"/>
          <a:stretch/>
        </xdr:blipFill>
        <xdr:spPr>
          <a:xfrm>
            <a:off x="8692554" y="9032082"/>
            <a:ext cx="1055061" cy="1804762"/>
          </a:xfrm>
          <a:prstGeom prst="rect">
            <a:avLst/>
          </a:prstGeom>
          <a:effectLst>
            <a:outerShdw blurRad="127000" dist="127000" dir="2700000" algn="tl" rotWithShape="0">
              <a:prstClr val="black">
                <a:alpha val="40000"/>
              </a:prstClr>
            </a:outerShdw>
          </a:effectLst>
        </xdr:spPr>
      </xdr:pic>
      <xdr:sp macro="" textlink="">
        <xdr:nvSpPr>
          <xdr:cNvPr id="36" name="TextBox 35">
            <a:extLst>
              <a:ext uri="{FF2B5EF4-FFF2-40B4-BE49-F238E27FC236}">
                <a16:creationId xmlns:a16="http://schemas.microsoft.com/office/drawing/2014/main" id="{BE9471B7-B612-43BE-B83A-DDFBFF65CD91}"/>
              </a:ext>
            </a:extLst>
          </xdr:cNvPr>
          <xdr:cNvSpPr txBox="1"/>
        </xdr:nvSpPr>
        <xdr:spPr>
          <a:xfrm>
            <a:off x="8317703" y="10872786"/>
            <a:ext cx="1800000"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chorCtr="1">
            <a:spAutoFit/>
          </a:bodyPr>
          <a:lstStyle/>
          <a:p>
            <a:pPr algn="ctr"/>
            <a:r>
              <a:rPr lang="en-AU" sz="1200"/>
              <a:t>Pull-Down Hand Ratchet - Pretension</a:t>
            </a:r>
            <a:r>
              <a:rPr lang="en-AU" sz="1200" baseline="0"/>
              <a:t> = 300kgf</a:t>
            </a:r>
            <a:endParaRPr lang="en-AU" sz="1200"/>
          </a:p>
        </xdr:txBody>
      </xdr:sp>
    </xdr:grpSp>
    <xdr:clientData/>
  </xdr:twoCellAnchor>
  <xdr:twoCellAnchor>
    <xdr:from>
      <xdr:col>4</xdr:col>
      <xdr:colOff>457200</xdr:colOff>
      <xdr:row>39</xdr:row>
      <xdr:rowOff>619125</xdr:rowOff>
    </xdr:from>
    <xdr:to>
      <xdr:col>5</xdr:col>
      <xdr:colOff>246055</xdr:colOff>
      <xdr:row>39</xdr:row>
      <xdr:rowOff>988649</xdr:rowOff>
    </xdr:to>
    <xdr:pic>
      <xdr:nvPicPr>
        <xdr:cNvPr id="37" name="Picture 36" descr="Image result for tick">
          <a:extLst>
            <a:ext uri="{FF2B5EF4-FFF2-40B4-BE49-F238E27FC236}">
              <a16:creationId xmlns:a16="http://schemas.microsoft.com/office/drawing/2014/main" id="{91B51AB2-4D6B-4F7C-990F-AEB295DE262A}"/>
            </a:ext>
          </a:extLst>
        </xdr:cNvPr>
        <xdr:cNvPicPr>
          <a:picLocks noChangeAspect="1" noChangeArrowheads="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54571" t="19863" r="19375" b="19531"/>
        <a:stretch/>
      </xdr:blipFill>
      <xdr:spPr bwMode="auto">
        <a:xfrm>
          <a:off x="3048000" y="39728775"/>
          <a:ext cx="436555" cy="369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9525</xdr:colOff>
      <xdr:row>42</xdr:row>
      <xdr:rowOff>112572</xdr:rowOff>
    </xdr:from>
    <xdr:to>
      <xdr:col>4</xdr:col>
      <xdr:colOff>20378</xdr:colOff>
      <xdr:row>43</xdr:row>
      <xdr:rowOff>9101</xdr:rowOff>
    </xdr:to>
    <xdr:grpSp>
      <xdr:nvGrpSpPr>
        <xdr:cNvPr id="54" name="Group 53">
          <a:extLst>
            <a:ext uri="{FF2B5EF4-FFF2-40B4-BE49-F238E27FC236}">
              <a16:creationId xmlns:a16="http://schemas.microsoft.com/office/drawing/2014/main" id="{AD962259-310D-477F-B122-5E417AB885B0}"/>
            </a:ext>
          </a:extLst>
        </xdr:cNvPr>
        <xdr:cNvGrpSpPr/>
      </xdr:nvGrpSpPr>
      <xdr:grpSpPr>
        <a:xfrm>
          <a:off x="6350" y="46851747"/>
          <a:ext cx="2452428" cy="4976529"/>
          <a:chOff x="107825" y="13353366"/>
          <a:chExt cx="2596210" cy="5057718"/>
        </a:xfrm>
      </xdr:grpSpPr>
      <xdr:pic>
        <xdr:nvPicPr>
          <xdr:cNvPr id="55" name="Picture 54">
            <a:extLst>
              <a:ext uri="{FF2B5EF4-FFF2-40B4-BE49-F238E27FC236}">
                <a16:creationId xmlns:a16="http://schemas.microsoft.com/office/drawing/2014/main" id="{CE3488FC-D33F-4F97-B625-78E0C8A6ED60}"/>
              </a:ext>
            </a:extLst>
          </xdr:cNvPr>
          <xdr:cNvPicPr>
            <a:picLocks noChangeAspect="1"/>
          </xdr:cNvPicPr>
        </xdr:nvPicPr>
        <xdr:blipFill>
          <a:blip xmlns:r="http://schemas.openxmlformats.org/officeDocument/2006/relationships" r:embed="rId15"/>
          <a:stretch>
            <a:fillRect/>
          </a:stretch>
        </xdr:blipFill>
        <xdr:spPr>
          <a:xfrm>
            <a:off x="520964" y="13353366"/>
            <a:ext cx="1769932" cy="4141501"/>
          </a:xfrm>
          <a:prstGeom prst="rect">
            <a:avLst/>
          </a:prstGeom>
          <a:effectLst>
            <a:outerShdw blurRad="127000" dist="127000" dir="2700000" algn="tl" rotWithShape="0">
              <a:prstClr val="black">
                <a:alpha val="40000"/>
              </a:prstClr>
            </a:outerShdw>
          </a:effectLst>
        </xdr:spPr>
      </xdr:pic>
      <xdr:sp macro="" textlink="">
        <xdr:nvSpPr>
          <xdr:cNvPr id="56" name="TextBox 55">
            <a:extLst>
              <a:ext uri="{FF2B5EF4-FFF2-40B4-BE49-F238E27FC236}">
                <a16:creationId xmlns:a16="http://schemas.microsoft.com/office/drawing/2014/main" id="{B2F38734-4278-4EA8-9205-9089CFC6BFB9}"/>
              </a:ext>
            </a:extLst>
          </xdr:cNvPr>
          <xdr:cNvSpPr txBox="1"/>
        </xdr:nvSpPr>
        <xdr:spPr>
          <a:xfrm>
            <a:off x="107825"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Over</a:t>
            </a:r>
            <a:r>
              <a:rPr lang="en-AU" sz="1200" baseline="0"/>
              <a:t> Centre Lever Binder - "Dog"</a:t>
            </a:r>
            <a:r>
              <a:rPr lang="en-AU" sz="1200"/>
              <a:t> -</a:t>
            </a:r>
          </a:p>
          <a:p>
            <a:pPr algn="ctr"/>
            <a:r>
              <a:rPr lang="en-AU" sz="1200"/>
              <a:t>Not</a:t>
            </a:r>
            <a:r>
              <a:rPr lang="en-AU" sz="1200" baseline="0"/>
              <a:t> Recommended </a:t>
            </a:r>
          </a:p>
          <a:p>
            <a:pPr algn="ctr"/>
            <a:r>
              <a:rPr lang="en-AU" sz="1200"/>
              <a:t> Pretension</a:t>
            </a:r>
            <a:r>
              <a:rPr lang="en-AU" sz="1200" baseline="0"/>
              <a:t> = 750kgf</a:t>
            </a:r>
            <a:endParaRPr lang="en-AU" sz="1200"/>
          </a:p>
        </xdr:txBody>
      </xdr:sp>
      <xdr:pic>
        <xdr:nvPicPr>
          <xdr:cNvPr id="57" name="Picture 56" descr="Image result for tick">
            <a:extLst>
              <a:ext uri="{FF2B5EF4-FFF2-40B4-BE49-F238E27FC236}">
                <a16:creationId xmlns:a16="http://schemas.microsoft.com/office/drawing/2014/main" id="{A5B0D086-2150-448A-823C-81637AC64511}"/>
              </a:ext>
            </a:extLst>
          </xdr:cNvPr>
          <xdr:cNvPicPr>
            <a:picLocks noChangeAspect="1" noChangeArrowheads="1"/>
          </xdr:cNvPicPr>
        </xdr:nvPicPr>
        <xdr:blipFill rotWithShape="1">
          <a:blip xmlns:r="http://schemas.openxmlformats.org/officeDocument/2006/relationships" r:embed="rId16" cstate="print">
            <a:extLst>
              <a:ext uri="{BEBA8EAE-BF5A-486C-A8C5-ECC9F3942E4B}">
                <a14:imgProps xmlns:a14="http://schemas.microsoft.com/office/drawing/2010/main">
                  <a14:imgLayer r:embed="rId17">
                    <a14:imgEffect>
                      <a14:backgroundRemoval t="21591" b="79773" l="57167" r="79500">
                        <a14:backgroundMark x1="77042" y1="31364" x2="77042" y2="31364"/>
                        <a14:backgroundMark x1="75625" y1="33750" x2="75625" y2="33750"/>
                        <a14:backgroundMark x1="60542" y1="63182" x2="60542" y2="63182"/>
                        <a14:backgroundMark x1="59708" y1="66250" x2="59708" y2="66250"/>
                        <a14:backgroundMark x1="58792" y1="68750" x2="58792" y2="68750"/>
                        <a14:backgroundMark x1="58625" y1="71364" x2="58625" y2="71364"/>
                        <a14:backgroundMark x1="58958" y1="70341" x2="58958" y2="70341"/>
                        <a14:backgroundMark x1="58875" y1="72386" x2="58875" y2="72386"/>
                        <a14:backgroundMark x1="61375" y1="64318" x2="61375" y2="64318"/>
                        <a14:backgroundMark x1="60792" y1="66250" x2="60792" y2="66250"/>
                        <a14:backgroundMark x1="64375" y1="58750" x2="64375" y2="58750"/>
                        <a14:backgroundMark x1="63375" y1="61591" x2="63375" y2="61591"/>
                        <a14:backgroundMark x1="62125" y1="65455" x2="62125" y2="65455"/>
                      </a14:backgroundRemoval>
                    </a14:imgEffect>
                  </a14:imgLayer>
                </a14:imgProps>
              </a:ext>
              <a:ext uri="{28A0092B-C50C-407E-A947-70E740481C1C}">
                <a14:useLocalDpi xmlns:a14="http://schemas.microsoft.com/office/drawing/2010/main" val="0"/>
              </a:ext>
            </a:extLst>
          </a:blip>
          <a:srcRect l="54571" t="19863" r="19375" b="19531"/>
          <a:stretch/>
        </xdr:blipFill>
        <xdr:spPr bwMode="auto">
          <a:xfrm>
            <a:off x="598996" y="16427289"/>
            <a:ext cx="842877" cy="72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287293</xdr:colOff>
      <xdr:row>42</xdr:row>
      <xdr:rowOff>111983</xdr:rowOff>
    </xdr:from>
    <xdr:to>
      <xdr:col>11</xdr:col>
      <xdr:colOff>293385</xdr:colOff>
      <xdr:row>43</xdr:row>
      <xdr:rowOff>9101</xdr:rowOff>
    </xdr:to>
    <xdr:grpSp>
      <xdr:nvGrpSpPr>
        <xdr:cNvPr id="58" name="Group 57">
          <a:extLst>
            <a:ext uri="{FF2B5EF4-FFF2-40B4-BE49-F238E27FC236}">
              <a16:creationId xmlns:a16="http://schemas.microsoft.com/office/drawing/2014/main" id="{966F3521-F178-4699-9129-0DB35CBB295F}"/>
            </a:ext>
          </a:extLst>
        </xdr:cNvPr>
        <xdr:cNvGrpSpPr/>
      </xdr:nvGrpSpPr>
      <xdr:grpSpPr>
        <a:xfrm>
          <a:off x="4554493" y="46851158"/>
          <a:ext cx="2447667" cy="4977118"/>
          <a:chOff x="4988234" y="13348015"/>
          <a:chExt cx="2596211" cy="5063069"/>
        </a:xfrm>
      </xdr:grpSpPr>
      <xdr:pic>
        <xdr:nvPicPr>
          <xdr:cNvPr id="59" name="Picture 58">
            <a:extLst>
              <a:ext uri="{FF2B5EF4-FFF2-40B4-BE49-F238E27FC236}">
                <a16:creationId xmlns:a16="http://schemas.microsoft.com/office/drawing/2014/main" id="{A3AE6471-CEA9-4583-BEF4-78749C4E65DE}"/>
              </a:ext>
            </a:extLst>
          </xdr:cNvPr>
          <xdr:cNvPicPr>
            <a:picLocks noChangeAspect="1"/>
          </xdr:cNvPicPr>
        </xdr:nvPicPr>
        <xdr:blipFill>
          <a:blip xmlns:r="http://schemas.openxmlformats.org/officeDocument/2006/relationships" r:embed="rId18"/>
          <a:stretch>
            <a:fillRect/>
          </a:stretch>
        </xdr:blipFill>
        <xdr:spPr>
          <a:xfrm>
            <a:off x="5671174" y="13348015"/>
            <a:ext cx="1230331" cy="4146852"/>
          </a:xfrm>
          <a:prstGeom prst="rect">
            <a:avLst/>
          </a:prstGeom>
          <a:effectLst>
            <a:outerShdw blurRad="127000" dist="127000" dir="2700000" algn="tl" rotWithShape="0">
              <a:prstClr val="black">
                <a:alpha val="40000"/>
              </a:prstClr>
            </a:outerShdw>
          </a:effectLst>
        </xdr:spPr>
      </xdr:pic>
      <xdr:sp macro="" textlink="">
        <xdr:nvSpPr>
          <xdr:cNvPr id="60" name="TextBox 59">
            <a:extLst>
              <a:ext uri="{FF2B5EF4-FFF2-40B4-BE49-F238E27FC236}">
                <a16:creationId xmlns:a16="http://schemas.microsoft.com/office/drawing/2014/main" id="{D7598417-38FF-4118-A2E8-461A1DE81093}"/>
              </a:ext>
            </a:extLst>
          </xdr:cNvPr>
          <xdr:cNvSpPr txBox="1"/>
        </xdr:nvSpPr>
        <xdr:spPr>
          <a:xfrm>
            <a:off x="4988234" y="17672727"/>
            <a:ext cx="2596211"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Ev-Cam</a:t>
            </a:r>
            <a:r>
              <a:rPr lang="en-AU" sz="1200" baseline="0"/>
              <a:t> </a:t>
            </a:r>
          </a:p>
          <a:p>
            <a:pPr algn="ctr"/>
            <a:r>
              <a:rPr lang="en-AU" sz="1200" baseline="0"/>
              <a:t>Use Ratchet Binder</a:t>
            </a:r>
            <a:endParaRPr lang="en-AU" sz="1200"/>
          </a:p>
          <a:p>
            <a:pPr algn="ctr"/>
            <a:r>
              <a:rPr lang="en-AU" sz="1200"/>
              <a:t> Pretension</a:t>
            </a:r>
            <a:r>
              <a:rPr lang="en-AU" sz="1200" baseline="0"/>
              <a:t> = 750kgf</a:t>
            </a:r>
            <a:endParaRPr lang="en-AU" sz="1200"/>
          </a:p>
        </xdr:txBody>
      </xdr:sp>
    </xdr:grpSp>
    <xdr:clientData/>
  </xdr:twoCellAnchor>
  <xdr:twoCellAnchor>
    <xdr:from>
      <xdr:col>11</xdr:col>
      <xdr:colOff>95867</xdr:colOff>
      <xdr:row>42</xdr:row>
      <xdr:rowOff>104775</xdr:rowOff>
    </xdr:from>
    <xdr:to>
      <xdr:col>15</xdr:col>
      <xdr:colOff>106720</xdr:colOff>
      <xdr:row>43</xdr:row>
      <xdr:rowOff>9101</xdr:rowOff>
    </xdr:to>
    <xdr:grpSp>
      <xdr:nvGrpSpPr>
        <xdr:cNvPr id="61" name="Group 60">
          <a:extLst>
            <a:ext uri="{FF2B5EF4-FFF2-40B4-BE49-F238E27FC236}">
              <a16:creationId xmlns:a16="http://schemas.microsoft.com/office/drawing/2014/main" id="{4CAF7248-6A9E-4EA7-83D6-540DBEB9AE20}"/>
            </a:ext>
          </a:extLst>
        </xdr:cNvPr>
        <xdr:cNvGrpSpPr/>
      </xdr:nvGrpSpPr>
      <xdr:grpSpPr>
        <a:xfrm>
          <a:off x="6801467" y="46840775"/>
          <a:ext cx="2446078" cy="4987501"/>
          <a:chOff x="2349293" y="13350331"/>
          <a:chExt cx="2596210" cy="5060753"/>
        </a:xfrm>
      </xdr:grpSpPr>
      <xdr:pic>
        <xdr:nvPicPr>
          <xdr:cNvPr id="62" name="Picture 61">
            <a:extLst>
              <a:ext uri="{FF2B5EF4-FFF2-40B4-BE49-F238E27FC236}">
                <a16:creationId xmlns:a16="http://schemas.microsoft.com/office/drawing/2014/main" id="{60D3616C-DA8F-4F02-A66C-54A9F25C01D6}"/>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060626" y="13350331"/>
            <a:ext cx="1173544" cy="4144536"/>
          </a:xfrm>
          <a:prstGeom prst="rect">
            <a:avLst/>
          </a:prstGeom>
          <a:effectLst>
            <a:outerShdw blurRad="127000" dist="127000" dir="2700000" algn="tl" rotWithShape="0">
              <a:prstClr val="black">
                <a:alpha val="40000"/>
              </a:prstClr>
            </a:outerShdw>
          </a:effectLst>
        </xdr:spPr>
      </xdr:pic>
      <xdr:sp macro="" textlink="">
        <xdr:nvSpPr>
          <xdr:cNvPr id="63" name="TextBox 62">
            <a:extLst>
              <a:ext uri="{FF2B5EF4-FFF2-40B4-BE49-F238E27FC236}">
                <a16:creationId xmlns:a16="http://schemas.microsoft.com/office/drawing/2014/main" id="{81872CCD-7CC8-46BC-ACBA-B589D57CBD3B}"/>
              </a:ext>
            </a:extLst>
          </xdr:cNvPr>
          <xdr:cNvSpPr txBox="1"/>
        </xdr:nvSpPr>
        <xdr:spPr>
          <a:xfrm>
            <a:off x="2349293"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Web Dog </a:t>
            </a:r>
          </a:p>
          <a:p>
            <a:pPr algn="ctr"/>
            <a:r>
              <a:rPr lang="en-AU" sz="1200"/>
              <a:t>Use Ratchet Binder</a:t>
            </a:r>
          </a:p>
          <a:p>
            <a:pPr algn="ctr"/>
            <a:r>
              <a:rPr lang="en-AU" sz="1200"/>
              <a:t> Pretension</a:t>
            </a:r>
            <a:r>
              <a:rPr lang="en-AU" sz="1200" baseline="0"/>
              <a:t> = 750kgf</a:t>
            </a:r>
            <a:endParaRPr lang="en-AU" sz="1200"/>
          </a:p>
        </xdr:txBody>
      </xdr:sp>
    </xdr:grpSp>
    <xdr:clientData/>
  </xdr:twoCellAnchor>
  <xdr:twoCellAnchor>
    <xdr:from>
      <xdr:col>3</xdr:col>
      <xdr:colOff>473959</xdr:colOff>
      <xdr:row>42</xdr:row>
      <xdr:rowOff>112568</xdr:rowOff>
    </xdr:from>
    <xdr:to>
      <xdr:col>7</xdr:col>
      <xdr:colOff>484812</xdr:colOff>
      <xdr:row>43</xdr:row>
      <xdr:rowOff>9101</xdr:rowOff>
    </xdr:to>
    <xdr:grpSp>
      <xdr:nvGrpSpPr>
        <xdr:cNvPr id="64" name="Group 63">
          <a:extLst>
            <a:ext uri="{FF2B5EF4-FFF2-40B4-BE49-F238E27FC236}">
              <a16:creationId xmlns:a16="http://schemas.microsoft.com/office/drawing/2014/main" id="{0A9BF3ED-F767-48CB-9010-5DC0C8A9A2D2}"/>
            </a:ext>
          </a:extLst>
        </xdr:cNvPr>
        <xdr:cNvGrpSpPr/>
      </xdr:nvGrpSpPr>
      <xdr:grpSpPr>
        <a:xfrm>
          <a:off x="2302759" y="46851743"/>
          <a:ext cx="2452428" cy="4976533"/>
          <a:chOff x="7611174" y="13348600"/>
          <a:chExt cx="2596210" cy="5062484"/>
        </a:xfrm>
      </xdr:grpSpPr>
      <xdr:pic>
        <xdr:nvPicPr>
          <xdr:cNvPr id="65" name="Picture 64">
            <a:extLst>
              <a:ext uri="{FF2B5EF4-FFF2-40B4-BE49-F238E27FC236}">
                <a16:creationId xmlns:a16="http://schemas.microsoft.com/office/drawing/2014/main" id="{7793A05A-ECE8-4250-B929-2FE3836817E4}"/>
              </a:ext>
            </a:extLst>
          </xdr:cNvPr>
          <xdr:cNvPicPr>
            <a:picLocks noChangeAspect="1"/>
          </xdr:cNvPicPr>
        </xdr:nvPicPr>
        <xdr:blipFill rotWithShape="1">
          <a:blip xmlns:r="http://schemas.openxmlformats.org/officeDocument/2006/relationships" r:embed="rId20"/>
          <a:srcRect t="2291" b="1344"/>
          <a:stretch/>
        </xdr:blipFill>
        <xdr:spPr>
          <a:xfrm>
            <a:off x="7950346" y="13348600"/>
            <a:ext cx="1917867" cy="4146267"/>
          </a:xfrm>
          <a:prstGeom prst="rect">
            <a:avLst/>
          </a:prstGeom>
          <a:effectLst>
            <a:outerShdw blurRad="127000" dist="127000" dir="2700000" algn="tl" rotWithShape="0">
              <a:prstClr val="black">
                <a:alpha val="40000"/>
              </a:prstClr>
            </a:outerShdw>
          </a:effectLst>
        </xdr:spPr>
      </xdr:pic>
      <xdr:sp macro="" textlink="">
        <xdr:nvSpPr>
          <xdr:cNvPr id="66" name="TextBox 65">
            <a:extLst>
              <a:ext uri="{FF2B5EF4-FFF2-40B4-BE49-F238E27FC236}">
                <a16:creationId xmlns:a16="http://schemas.microsoft.com/office/drawing/2014/main" id="{A6BAC503-4FB7-4CC2-AA8D-D496652A0454}"/>
              </a:ext>
            </a:extLst>
          </xdr:cNvPr>
          <xdr:cNvSpPr txBox="1"/>
        </xdr:nvSpPr>
        <xdr:spPr>
          <a:xfrm>
            <a:off x="7611174"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Maxibinder </a:t>
            </a:r>
          </a:p>
          <a:p>
            <a:pPr algn="ctr"/>
            <a:r>
              <a:rPr lang="en-AU" sz="1200"/>
              <a:t>Use Ratchet Binder</a:t>
            </a:r>
          </a:p>
          <a:p>
            <a:pPr algn="ctr"/>
            <a:r>
              <a:rPr lang="en-AU" sz="1200"/>
              <a:t> Pretension</a:t>
            </a:r>
            <a:r>
              <a:rPr lang="en-AU" sz="1200" baseline="0"/>
              <a:t> = 750kgf</a:t>
            </a:r>
            <a:endParaRPr lang="en-AU" sz="1200"/>
          </a:p>
        </xdr:txBody>
      </xdr:sp>
    </xdr:grpSp>
    <xdr:clientData/>
  </xdr:twoCellAnchor>
  <xdr:twoCellAnchor>
    <xdr:from>
      <xdr:col>14</xdr:col>
      <xdr:colOff>560304</xdr:colOff>
      <xdr:row>42</xdr:row>
      <xdr:rowOff>104776</xdr:rowOff>
    </xdr:from>
    <xdr:to>
      <xdr:col>18</xdr:col>
      <xdr:colOff>571157</xdr:colOff>
      <xdr:row>43</xdr:row>
      <xdr:rowOff>9101</xdr:rowOff>
    </xdr:to>
    <xdr:grpSp>
      <xdr:nvGrpSpPr>
        <xdr:cNvPr id="67" name="Group 66">
          <a:extLst>
            <a:ext uri="{FF2B5EF4-FFF2-40B4-BE49-F238E27FC236}">
              <a16:creationId xmlns:a16="http://schemas.microsoft.com/office/drawing/2014/main" id="{300AF8AF-5D89-4CDB-8FD3-06475C4E3EB0}"/>
            </a:ext>
          </a:extLst>
        </xdr:cNvPr>
        <xdr:cNvGrpSpPr/>
      </xdr:nvGrpSpPr>
      <xdr:grpSpPr>
        <a:xfrm>
          <a:off x="9097879" y="46840776"/>
          <a:ext cx="2446078" cy="4987500"/>
          <a:chOff x="9702592" y="13350332"/>
          <a:chExt cx="2596210" cy="5060752"/>
        </a:xfrm>
      </xdr:grpSpPr>
      <xdr:pic>
        <xdr:nvPicPr>
          <xdr:cNvPr id="68" name="Picture 67">
            <a:extLst>
              <a:ext uri="{FF2B5EF4-FFF2-40B4-BE49-F238E27FC236}">
                <a16:creationId xmlns:a16="http://schemas.microsoft.com/office/drawing/2014/main" id="{7E17ABF3-3204-4E4B-BE80-DF5172F188FF}"/>
              </a:ext>
            </a:extLst>
          </xdr:cNvPr>
          <xdr:cNvPicPr>
            <a:picLocks noChangeAspect="1"/>
          </xdr:cNvPicPr>
        </xdr:nvPicPr>
        <xdr:blipFill>
          <a:blip xmlns:r="http://schemas.openxmlformats.org/officeDocument/2006/relationships" r:embed="rId21"/>
          <a:stretch>
            <a:fillRect/>
          </a:stretch>
        </xdr:blipFill>
        <xdr:spPr>
          <a:xfrm>
            <a:off x="10073977" y="13350332"/>
            <a:ext cx="1853440" cy="4144535"/>
          </a:xfrm>
          <a:prstGeom prst="rect">
            <a:avLst/>
          </a:prstGeom>
          <a:effectLst>
            <a:outerShdw blurRad="127000" dist="127000" dir="2700000" algn="tl" rotWithShape="0">
              <a:prstClr val="black">
                <a:alpha val="40000"/>
              </a:prstClr>
            </a:outerShdw>
          </a:effectLst>
        </xdr:spPr>
      </xdr:pic>
      <xdr:sp macro="" textlink="">
        <xdr:nvSpPr>
          <xdr:cNvPr id="69" name="TextBox 68">
            <a:extLst>
              <a:ext uri="{FF2B5EF4-FFF2-40B4-BE49-F238E27FC236}">
                <a16:creationId xmlns:a16="http://schemas.microsoft.com/office/drawing/2014/main" id="{D4A4577C-4FD6-42BF-9F44-B86277D3C598}"/>
              </a:ext>
            </a:extLst>
          </xdr:cNvPr>
          <xdr:cNvSpPr txBox="1"/>
        </xdr:nvSpPr>
        <xdr:spPr>
          <a:xfrm>
            <a:off x="9702592" y="17672727"/>
            <a:ext cx="2596210" cy="738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Turnbuckle</a:t>
            </a:r>
            <a:r>
              <a:rPr lang="en-AU" sz="1200" baseline="0"/>
              <a:t> Ratchet</a:t>
            </a:r>
            <a:endParaRPr lang="en-AU" sz="1200"/>
          </a:p>
          <a:p>
            <a:pPr algn="ctr"/>
            <a:r>
              <a:rPr lang="en-AU" sz="1200"/>
              <a:t> Pretension</a:t>
            </a:r>
            <a:r>
              <a:rPr lang="en-AU" sz="1200" baseline="0"/>
              <a:t> = 1000kgf</a:t>
            </a:r>
            <a:endParaRPr lang="en-AU" sz="1200"/>
          </a:p>
        </xdr:txBody>
      </xdr:sp>
    </xdr:grpSp>
    <xdr:clientData/>
  </xdr:twoCellAnchor>
  <xdr:twoCellAnchor editAs="oneCell">
    <xdr:from>
      <xdr:col>14</xdr:col>
      <xdr:colOff>218637</xdr:colOff>
      <xdr:row>63</xdr:row>
      <xdr:rowOff>74283</xdr:rowOff>
    </xdr:from>
    <xdr:to>
      <xdr:col>18</xdr:col>
      <xdr:colOff>209112</xdr:colOff>
      <xdr:row>63</xdr:row>
      <xdr:rowOff>1684009</xdr:rowOff>
    </xdr:to>
    <xdr:pic>
      <xdr:nvPicPr>
        <xdr:cNvPr id="70" name="Picture 69">
          <a:extLst>
            <a:ext uri="{FF2B5EF4-FFF2-40B4-BE49-F238E27FC236}">
              <a16:creationId xmlns:a16="http://schemas.microsoft.com/office/drawing/2014/main" id="{C94E5905-0D1D-4137-AF06-19BA0D09C0DD}"/>
            </a:ext>
          </a:extLst>
        </xdr:cNvPr>
        <xdr:cNvPicPr>
          <a:picLocks noChangeAspect="1"/>
        </xdr:cNvPicPr>
      </xdr:nvPicPr>
      <xdr:blipFill rotWithShape="1">
        <a:blip xmlns:r="http://schemas.openxmlformats.org/officeDocument/2006/relationships" r:embed="rId22"/>
        <a:srcRect l="2105" t="7938" r="2812" b="2633"/>
        <a:stretch/>
      </xdr:blipFill>
      <xdr:spPr>
        <a:xfrm>
          <a:off x="9261913" y="57180490"/>
          <a:ext cx="2574268" cy="1609726"/>
        </a:xfrm>
        <a:prstGeom prst="rect">
          <a:avLst/>
        </a:prstGeom>
        <a:effectLst>
          <a:outerShdw blurRad="127000" dist="127000" dir="2700000" algn="tl" rotWithShape="0">
            <a:prstClr val="black">
              <a:alpha val="40000"/>
            </a:prstClr>
          </a:outerShdw>
        </a:effectLst>
      </xdr:spPr>
    </xdr:pic>
    <xdr:clientData/>
  </xdr:twoCellAnchor>
  <xdr:twoCellAnchor>
    <xdr:from>
      <xdr:col>13</xdr:col>
      <xdr:colOff>57150</xdr:colOff>
      <xdr:row>70</xdr:row>
      <xdr:rowOff>19050</xdr:rowOff>
    </xdr:from>
    <xdr:to>
      <xdr:col>18</xdr:col>
      <xdr:colOff>382020</xdr:colOff>
      <xdr:row>70</xdr:row>
      <xdr:rowOff>2314575</xdr:rowOff>
    </xdr:to>
    <xdr:pic>
      <xdr:nvPicPr>
        <xdr:cNvPr id="71" name="Picture 70">
          <a:extLst>
            <a:ext uri="{FF2B5EF4-FFF2-40B4-BE49-F238E27FC236}">
              <a16:creationId xmlns:a16="http://schemas.microsoft.com/office/drawing/2014/main" id="{332E4D65-0742-46FA-85E7-5DBD664140C9}"/>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l="17403" t="31703" r="34404" b="19687"/>
        <a:stretch>
          <a:fillRect/>
        </a:stretch>
      </xdr:blipFill>
      <xdr:spPr bwMode="auto">
        <a:xfrm>
          <a:off x="8477250" y="60026550"/>
          <a:ext cx="3563370" cy="2295525"/>
        </a:xfrm>
        <a:prstGeom prst="rect">
          <a:avLst/>
        </a:prstGeom>
        <a:noFill/>
        <a:ln>
          <a:noFill/>
        </a:ln>
        <a:effectLst>
          <a:outerShdw blurRad="127000" dist="1270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142875</xdr:colOff>
      <xdr:row>35</xdr:row>
      <xdr:rowOff>1657350</xdr:rowOff>
    </xdr:from>
    <xdr:to>
      <xdr:col>14</xdr:col>
      <xdr:colOff>588843</xdr:colOff>
      <xdr:row>35</xdr:row>
      <xdr:rowOff>3457350</xdr:rowOff>
    </xdr:to>
    <xdr:pic>
      <xdr:nvPicPr>
        <xdr:cNvPr id="72" name="Picture 71">
          <a:extLst>
            <a:ext uri="{FF2B5EF4-FFF2-40B4-BE49-F238E27FC236}">
              <a16:creationId xmlns:a16="http://schemas.microsoft.com/office/drawing/2014/main" id="{4B0EC2FF-0ED1-4753-84E5-A21A0B2D54A4}"/>
            </a:ext>
          </a:extLst>
        </xdr:cNvPr>
        <xdr:cNvPicPr>
          <a:picLocks noChangeAspect="1"/>
        </xdr:cNvPicPr>
      </xdr:nvPicPr>
      <xdr:blipFill>
        <a:blip xmlns:r="http://schemas.openxmlformats.org/officeDocument/2006/relationships" r:embed="rId24"/>
        <a:stretch>
          <a:fillRect/>
        </a:stretch>
      </xdr:blipFill>
      <xdr:spPr>
        <a:xfrm>
          <a:off x="7915275" y="33404175"/>
          <a:ext cx="1741368" cy="1800000"/>
        </a:xfrm>
        <a:prstGeom prst="rect">
          <a:avLst/>
        </a:prstGeom>
        <a:effectLst>
          <a:outerShdw blurRad="127000" dist="127000" dir="2700000" algn="tl" rotWithShape="0">
            <a:prstClr val="black">
              <a:alpha val="40000"/>
            </a:prstClr>
          </a:outerShdw>
        </a:effectLst>
      </xdr:spPr>
    </xdr:pic>
    <xdr:clientData/>
  </xdr:twoCellAnchor>
  <xdr:twoCellAnchor>
    <xdr:from>
      <xdr:col>14</xdr:col>
      <xdr:colOff>360535</xdr:colOff>
      <xdr:row>28</xdr:row>
      <xdr:rowOff>274800</xdr:rowOff>
    </xdr:from>
    <xdr:to>
      <xdr:col>18</xdr:col>
      <xdr:colOff>278260</xdr:colOff>
      <xdr:row>29</xdr:row>
      <xdr:rowOff>476431</xdr:rowOff>
    </xdr:to>
    <xdr:grpSp>
      <xdr:nvGrpSpPr>
        <xdr:cNvPr id="17" name="Group 16">
          <a:extLst>
            <a:ext uri="{FF2B5EF4-FFF2-40B4-BE49-F238E27FC236}">
              <a16:creationId xmlns:a16="http://schemas.microsoft.com/office/drawing/2014/main" id="{AFA33D29-F450-4E03-BC8D-29ACBBBB5E9B}"/>
            </a:ext>
          </a:extLst>
        </xdr:cNvPr>
        <xdr:cNvGrpSpPr/>
      </xdr:nvGrpSpPr>
      <xdr:grpSpPr>
        <a:xfrm>
          <a:off x="8894935" y="24500050"/>
          <a:ext cx="2352950" cy="2865456"/>
          <a:chOff x="9124958" y="22798684"/>
          <a:chExt cx="2499883" cy="2859058"/>
        </a:xfrm>
      </xdr:grpSpPr>
      <xdr:grpSp>
        <xdr:nvGrpSpPr>
          <xdr:cNvPr id="12" name="Group 11">
            <a:extLst>
              <a:ext uri="{FF2B5EF4-FFF2-40B4-BE49-F238E27FC236}">
                <a16:creationId xmlns:a16="http://schemas.microsoft.com/office/drawing/2014/main" id="{2828A551-0ACC-4787-AB56-10656CE638E8}"/>
              </a:ext>
            </a:extLst>
          </xdr:cNvPr>
          <xdr:cNvGrpSpPr>
            <a:grpSpLocks noChangeAspect="1"/>
          </xdr:cNvGrpSpPr>
        </xdr:nvGrpSpPr>
        <xdr:grpSpPr>
          <a:xfrm>
            <a:off x="9124958" y="22798684"/>
            <a:ext cx="2499883" cy="2157159"/>
            <a:chOff x="9267824" y="22534954"/>
            <a:chExt cx="2999857" cy="2588590"/>
          </a:xfrm>
        </xdr:grpSpPr>
        <xdr:pic>
          <xdr:nvPicPr>
            <xdr:cNvPr id="2" name="Picture 1">
              <a:extLst>
                <a:ext uri="{FF2B5EF4-FFF2-40B4-BE49-F238E27FC236}">
                  <a16:creationId xmlns:a16="http://schemas.microsoft.com/office/drawing/2014/main" id="{1DE8CAE1-D498-4BBF-8A43-FA151CE3E8DC}"/>
                </a:ext>
              </a:extLst>
            </xdr:cNvPr>
            <xdr:cNvPicPr>
              <a:picLocks noChangeAspect="1"/>
            </xdr:cNvPicPr>
          </xdr:nvPicPr>
          <xdr:blipFill rotWithShape="1">
            <a:blip xmlns:r="http://schemas.openxmlformats.org/officeDocument/2006/relationships" r:embed="rId25"/>
            <a:srcRect l="7884" r="5793"/>
            <a:stretch/>
          </xdr:blipFill>
          <xdr:spPr>
            <a:xfrm>
              <a:off x="9267824" y="22534954"/>
              <a:ext cx="2999857" cy="2588590"/>
            </a:xfrm>
            <a:prstGeom prst="rect">
              <a:avLst/>
            </a:prstGeom>
            <a:effectLst>
              <a:outerShdw blurRad="127000" dist="127000" dir="2700000" algn="tl" rotWithShape="0">
                <a:prstClr val="black">
                  <a:alpha val="40000"/>
                </a:prstClr>
              </a:outerShdw>
            </a:effectLst>
          </xdr:spPr>
        </xdr:pic>
        <xdr:sp macro="" textlink="">
          <xdr:nvSpPr>
            <xdr:cNvPr id="5" name="Oval 4">
              <a:extLst>
                <a:ext uri="{FF2B5EF4-FFF2-40B4-BE49-F238E27FC236}">
                  <a16:creationId xmlns:a16="http://schemas.microsoft.com/office/drawing/2014/main" id="{876E7E62-3279-45DF-8002-554A3FF3A604}"/>
                </a:ext>
              </a:extLst>
            </xdr:cNvPr>
            <xdr:cNvSpPr/>
          </xdr:nvSpPr>
          <xdr:spPr>
            <a:xfrm>
              <a:off x="9856595" y="22966094"/>
              <a:ext cx="714375" cy="561976"/>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grpSp>
      <xdr:sp macro="" textlink="">
        <xdr:nvSpPr>
          <xdr:cNvPr id="73" name="TextBox 72">
            <a:extLst>
              <a:ext uri="{FF2B5EF4-FFF2-40B4-BE49-F238E27FC236}">
                <a16:creationId xmlns:a16="http://schemas.microsoft.com/office/drawing/2014/main" id="{61D90167-AAA8-4514-8730-896F91CAF3C3}"/>
              </a:ext>
            </a:extLst>
          </xdr:cNvPr>
          <xdr:cNvSpPr txBox="1"/>
        </xdr:nvSpPr>
        <xdr:spPr>
          <a:xfrm>
            <a:off x="9356108" y="24971942"/>
            <a:ext cx="2037583"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Chain bent around sharp</a:t>
            </a:r>
            <a:r>
              <a:rPr lang="en-AU" sz="1200" baseline="0"/>
              <a:t> edge on load</a:t>
            </a:r>
          </a:p>
          <a:p>
            <a:pPr algn="ctr"/>
            <a:r>
              <a:rPr lang="en-AU" sz="1200" baseline="0"/>
              <a:t>Select - </a:t>
            </a:r>
            <a:r>
              <a:rPr lang="en-AU" sz="1200" i="1" baseline="0"/>
              <a:t>Yes</a:t>
            </a:r>
            <a:endParaRPr lang="en-AU" sz="1200"/>
          </a:p>
        </xdr:txBody>
      </xdr:sp>
    </xdr:grpSp>
    <xdr:clientData/>
  </xdr:twoCellAnchor>
  <xdr:twoCellAnchor editAs="oneCell">
    <xdr:from>
      <xdr:col>4</xdr:col>
      <xdr:colOff>428625</xdr:colOff>
      <xdr:row>28</xdr:row>
      <xdr:rowOff>1698976</xdr:rowOff>
    </xdr:from>
    <xdr:to>
      <xdr:col>8</xdr:col>
      <xdr:colOff>249896</xdr:colOff>
      <xdr:row>29</xdr:row>
      <xdr:rowOff>1191978</xdr:rowOff>
    </xdr:to>
    <xdr:pic>
      <xdr:nvPicPr>
        <xdr:cNvPr id="20" name="Picture 19">
          <a:extLst>
            <a:ext uri="{FF2B5EF4-FFF2-40B4-BE49-F238E27FC236}">
              <a16:creationId xmlns:a16="http://schemas.microsoft.com/office/drawing/2014/main" id="{D1CDCA21-CB18-4E6A-92E5-5667CB2FE833}"/>
            </a:ext>
          </a:extLst>
        </xdr:cNvPr>
        <xdr:cNvPicPr>
          <a:picLocks noChangeAspect="1"/>
        </xdr:cNvPicPr>
      </xdr:nvPicPr>
      <xdr:blipFill rotWithShape="1">
        <a:blip xmlns:r="http://schemas.openxmlformats.org/officeDocument/2006/relationships" r:embed="rId26"/>
        <a:srcRect l="23698" r="5208"/>
        <a:stretch/>
      </xdr:blipFill>
      <xdr:spPr>
        <a:xfrm>
          <a:off x="3019425" y="24301801"/>
          <a:ext cx="2412071" cy="2160000"/>
        </a:xfrm>
        <a:prstGeom prst="rect">
          <a:avLst/>
        </a:prstGeom>
        <a:effectLst>
          <a:outerShdw blurRad="127000" dist="127000" dir="2700000" algn="tl" rotWithShape="0">
            <a:prstClr val="black">
              <a:alpha val="40000"/>
            </a:prstClr>
          </a:outerShdw>
        </a:effectLst>
      </xdr:spPr>
    </xdr:pic>
    <xdr:clientData/>
  </xdr:twoCellAnchor>
  <xdr:twoCellAnchor editAs="oneCell">
    <xdr:from>
      <xdr:col>0</xdr:col>
      <xdr:colOff>309564</xdr:colOff>
      <xdr:row>28</xdr:row>
      <xdr:rowOff>1700214</xdr:rowOff>
    </xdr:from>
    <xdr:to>
      <xdr:col>4</xdr:col>
      <xdr:colOff>140747</xdr:colOff>
      <xdr:row>29</xdr:row>
      <xdr:rowOff>1191978</xdr:rowOff>
    </xdr:to>
    <xdr:pic>
      <xdr:nvPicPr>
        <xdr:cNvPr id="38" name="Picture 37">
          <a:extLst>
            <a:ext uri="{FF2B5EF4-FFF2-40B4-BE49-F238E27FC236}">
              <a16:creationId xmlns:a16="http://schemas.microsoft.com/office/drawing/2014/main" id="{AA03DBF6-1D2E-41C5-B8F5-9CF25D86B546}"/>
            </a:ext>
          </a:extLst>
        </xdr:cNvPr>
        <xdr:cNvPicPr>
          <a:picLocks noChangeAspect="1"/>
        </xdr:cNvPicPr>
      </xdr:nvPicPr>
      <xdr:blipFill rotWithShape="1">
        <a:blip xmlns:r="http://schemas.openxmlformats.org/officeDocument/2006/relationships" r:embed="rId27"/>
        <a:srcRect l="26924"/>
        <a:stretch/>
      </xdr:blipFill>
      <xdr:spPr>
        <a:xfrm>
          <a:off x="309564" y="24303039"/>
          <a:ext cx="2417221" cy="2158762"/>
        </a:xfrm>
        <a:prstGeom prst="rect">
          <a:avLst/>
        </a:prstGeom>
        <a:effectLst>
          <a:outerShdw blurRad="127000" dist="127000" dir="2700000" algn="tl" rotWithShape="0">
            <a:prstClr val="black">
              <a:alpha val="40000"/>
            </a:prstClr>
          </a:outerShdw>
        </a:effectLst>
      </xdr:spPr>
    </xdr:pic>
    <xdr:clientData/>
  </xdr:twoCellAnchor>
  <xdr:twoCellAnchor>
    <xdr:from>
      <xdr:col>0</xdr:col>
      <xdr:colOff>285751</xdr:colOff>
      <xdr:row>29</xdr:row>
      <xdr:rowOff>1200151</xdr:rowOff>
    </xdr:from>
    <xdr:to>
      <xdr:col>4</xdr:col>
      <xdr:colOff>152401</xdr:colOff>
      <xdr:row>29</xdr:row>
      <xdr:rowOff>1885951</xdr:rowOff>
    </xdr:to>
    <xdr:sp macro="" textlink="">
      <xdr:nvSpPr>
        <xdr:cNvPr id="74" name="TextBox 73">
          <a:extLst>
            <a:ext uri="{FF2B5EF4-FFF2-40B4-BE49-F238E27FC236}">
              <a16:creationId xmlns:a16="http://schemas.microsoft.com/office/drawing/2014/main" id="{583C66FC-FC4A-4FBD-BCD7-654AEB63A204}"/>
            </a:ext>
          </a:extLst>
        </xdr:cNvPr>
        <xdr:cNvSpPr txBox="1"/>
      </xdr:nvSpPr>
      <xdr:spPr>
        <a:xfrm>
          <a:off x="285751" y="26469976"/>
          <a:ext cx="2457450"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Chain hooked </a:t>
          </a:r>
          <a:endParaRPr lang="en-AU" sz="1200" baseline="0"/>
        </a:p>
        <a:p>
          <a:pPr algn="ctr"/>
          <a:r>
            <a:rPr lang="en-AU" sz="1200" baseline="0"/>
            <a:t>back onto itself </a:t>
          </a:r>
          <a:r>
            <a:rPr lang="en-AU" sz="1200" b="1" u="sng" baseline="0"/>
            <a:t>below</a:t>
          </a:r>
          <a:r>
            <a:rPr lang="en-AU" sz="1200" baseline="0"/>
            <a:t> coaming rail</a:t>
          </a:r>
        </a:p>
        <a:p>
          <a:pPr algn="ctr"/>
          <a:r>
            <a:rPr lang="en-AU" sz="1200" baseline="0"/>
            <a:t>Select - </a:t>
          </a:r>
          <a:r>
            <a:rPr lang="en-AU" sz="1200" i="1" baseline="0"/>
            <a:t>Yes</a:t>
          </a:r>
          <a:endParaRPr lang="en-AU" sz="1200" i="1"/>
        </a:p>
      </xdr:txBody>
    </xdr:sp>
    <xdr:clientData/>
  </xdr:twoCellAnchor>
  <xdr:twoCellAnchor>
    <xdr:from>
      <xdr:col>4</xdr:col>
      <xdr:colOff>409577</xdr:colOff>
      <xdr:row>29</xdr:row>
      <xdr:rowOff>1200151</xdr:rowOff>
    </xdr:from>
    <xdr:to>
      <xdr:col>8</xdr:col>
      <xdr:colOff>276227</xdr:colOff>
      <xdr:row>29</xdr:row>
      <xdr:rowOff>1885951</xdr:rowOff>
    </xdr:to>
    <xdr:sp macro="" textlink="">
      <xdr:nvSpPr>
        <xdr:cNvPr id="76" name="TextBox 75">
          <a:extLst>
            <a:ext uri="{FF2B5EF4-FFF2-40B4-BE49-F238E27FC236}">
              <a16:creationId xmlns:a16="http://schemas.microsoft.com/office/drawing/2014/main" id="{EA902B4E-D498-4646-B073-1E8FED182A46}"/>
            </a:ext>
          </a:extLst>
        </xdr:cNvPr>
        <xdr:cNvSpPr txBox="1"/>
      </xdr:nvSpPr>
      <xdr:spPr>
        <a:xfrm>
          <a:off x="3000377" y="26469976"/>
          <a:ext cx="2457450"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Chain hooked </a:t>
          </a:r>
          <a:endParaRPr lang="en-AU" sz="1200" baseline="0"/>
        </a:p>
        <a:p>
          <a:pPr algn="ctr"/>
          <a:r>
            <a:rPr lang="en-AU" sz="1200" baseline="0"/>
            <a:t>back onto itself </a:t>
          </a:r>
          <a:r>
            <a:rPr lang="en-AU" sz="1200" b="1" u="sng" baseline="0"/>
            <a:t>above</a:t>
          </a:r>
          <a:r>
            <a:rPr lang="en-AU" sz="1200" baseline="0"/>
            <a:t> coaming rail</a:t>
          </a:r>
        </a:p>
        <a:p>
          <a:pPr algn="ctr"/>
          <a:r>
            <a:rPr lang="en-AU" sz="1200" baseline="0"/>
            <a:t>Select - </a:t>
          </a:r>
          <a:r>
            <a:rPr lang="en-AU" sz="1200" i="1" baseline="0"/>
            <a:t>No</a:t>
          </a:r>
          <a:endParaRPr lang="en-AU" sz="1200" i="1"/>
        </a:p>
      </xdr:txBody>
    </xdr:sp>
    <xdr:clientData/>
  </xdr:twoCellAnchor>
  <xdr:twoCellAnchor>
    <xdr:from>
      <xdr:col>3</xdr:col>
      <xdr:colOff>442913</xdr:colOff>
      <xdr:row>31</xdr:row>
      <xdr:rowOff>171451</xdr:rowOff>
    </xdr:from>
    <xdr:to>
      <xdr:col>6</xdr:col>
      <xdr:colOff>133350</xdr:colOff>
      <xdr:row>32</xdr:row>
      <xdr:rowOff>47625</xdr:rowOff>
    </xdr:to>
    <xdr:grpSp>
      <xdr:nvGrpSpPr>
        <xdr:cNvPr id="45" name="Group 44">
          <a:extLst>
            <a:ext uri="{FF2B5EF4-FFF2-40B4-BE49-F238E27FC236}">
              <a16:creationId xmlns:a16="http://schemas.microsoft.com/office/drawing/2014/main" id="{17087FFA-CBB5-44B9-BDFB-70D80D392F79}"/>
            </a:ext>
          </a:extLst>
        </xdr:cNvPr>
        <xdr:cNvGrpSpPr/>
      </xdr:nvGrpSpPr>
      <xdr:grpSpPr>
        <a:xfrm>
          <a:off x="2274888" y="29346526"/>
          <a:ext cx="1516062" cy="2663824"/>
          <a:chOff x="2452688" y="27693939"/>
          <a:chExt cx="1633537" cy="2666999"/>
        </a:xfrm>
      </xdr:grpSpPr>
      <xdr:pic>
        <xdr:nvPicPr>
          <xdr:cNvPr id="42" name="Picture 41">
            <a:extLst>
              <a:ext uri="{FF2B5EF4-FFF2-40B4-BE49-F238E27FC236}">
                <a16:creationId xmlns:a16="http://schemas.microsoft.com/office/drawing/2014/main" id="{67E34E1D-390C-4CB7-BFBD-E890E50ABF21}"/>
              </a:ext>
            </a:extLst>
          </xdr:cNvPr>
          <xdr:cNvPicPr>
            <a:picLocks noChangeAspect="1"/>
          </xdr:cNvPicPr>
        </xdr:nvPicPr>
        <xdr:blipFill>
          <a:blip xmlns:r="http://schemas.openxmlformats.org/officeDocument/2006/relationships" r:embed="rId28"/>
          <a:stretch>
            <a:fillRect/>
          </a:stretch>
        </xdr:blipFill>
        <xdr:spPr>
          <a:xfrm>
            <a:off x="2635228" y="27693939"/>
            <a:ext cx="1268456" cy="2160000"/>
          </a:xfrm>
          <a:prstGeom prst="rect">
            <a:avLst/>
          </a:prstGeom>
        </xdr:spPr>
      </xdr:pic>
      <xdr:sp macro="" textlink="">
        <xdr:nvSpPr>
          <xdr:cNvPr id="77" name="TextBox 76">
            <a:extLst>
              <a:ext uri="{FF2B5EF4-FFF2-40B4-BE49-F238E27FC236}">
                <a16:creationId xmlns:a16="http://schemas.microsoft.com/office/drawing/2014/main" id="{72CF26E3-14DE-4BE0-BFDA-45DFAE912003}"/>
              </a:ext>
            </a:extLst>
          </xdr:cNvPr>
          <xdr:cNvSpPr txBox="1"/>
        </xdr:nvSpPr>
        <xdr:spPr>
          <a:xfrm>
            <a:off x="2452688" y="29865637"/>
            <a:ext cx="1633537" cy="4953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Standard Grab Hook</a:t>
            </a:r>
            <a:endParaRPr lang="en-AU" sz="1200" baseline="0"/>
          </a:p>
          <a:p>
            <a:pPr algn="ctr"/>
            <a:r>
              <a:rPr lang="en-AU" sz="1200" baseline="0"/>
              <a:t>Select - </a:t>
            </a:r>
            <a:r>
              <a:rPr lang="en-AU" sz="1200" i="1" baseline="0"/>
              <a:t>Yes</a:t>
            </a:r>
            <a:endParaRPr lang="en-AU" sz="1200"/>
          </a:p>
        </xdr:txBody>
      </xdr:sp>
    </xdr:grpSp>
    <xdr:clientData/>
  </xdr:twoCellAnchor>
  <xdr:twoCellAnchor>
    <xdr:from>
      <xdr:col>8</xdr:col>
      <xdr:colOff>50009</xdr:colOff>
      <xdr:row>31</xdr:row>
      <xdr:rowOff>171451</xdr:rowOff>
    </xdr:from>
    <xdr:to>
      <xdr:col>10</xdr:col>
      <xdr:colOff>388146</xdr:colOff>
      <xdr:row>32</xdr:row>
      <xdr:rowOff>47625</xdr:rowOff>
    </xdr:to>
    <xdr:grpSp>
      <xdr:nvGrpSpPr>
        <xdr:cNvPr id="43" name="Group 42">
          <a:extLst>
            <a:ext uri="{FF2B5EF4-FFF2-40B4-BE49-F238E27FC236}">
              <a16:creationId xmlns:a16="http://schemas.microsoft.com/office/drawing/2014/main" id="{508B5C96-8F3A-4ACA-94CC-9F56CE8C5304}"/>
            </a:ext>
          </a:extLst>
        </xdr:cNvPr>
        <xdr:cNvGrpSpPr/>
      </xdr:nvGrpSpPr>
      <xdr:grpSpPr>
        <a:xfrm>
          <a:off x="4923634" y="29346526"/>
          <a:ext cx="1563687" cy="2663824"/>
          <a:chOff x="5129213" y="27693939"/>
          <a:chExt cx="1633537" cy="2666999"/>
        </a:xfrm>
      </xdr:grpSpPr>
      <xdr:pic>
        <xdr:nvPicPr>
          <xdr:cNvPr id="41" name="Picture 40">
            <a:extLst>
              <a:ext uri="{FF2B5EF4-FFF2-40B4-BE49-F238E27FC236}">
                <a16:creationId xmlns:a16="http://schemas.microsoft.com/office/drawing/2014/main" id="{81DDC31F-0D71-4F4B-AF2E-4C323A244D69}"/>
              </a:ext>
            </a:extLst>
          </xdr:cNvPr>
          <xdr:cNvPicPr>
            <a:picLocks noChangeAspect="1"/>
          </xdr:cNvPicPr>
        </xdr:nvPicPr>
        <xdr:blipFill>
          <a:blip xmlns:r="http://schemas.openxmlformats.org/officeDocument/2006/relationships" r:embed="rId29"/>
          <a:stretch>
            <a:fillRect/>
          </a:stretch>
        </xdr:blipFill>
        <xdr:spPr>
          <a:xfrm>
            <a:off x="5301792" y="27693939"/>
            <a:ext cx="1288379" cy="2160000"/>
          </a:xfrm>
          <a:prstGeom prst="rect">
            <a:avLst/>
          </a:prstGeom>
        </xdr:spPr>
      </xdr:pic>
      <xdr:sp macro="" textlink="">
        <xdr:nvSpPr>
          <xdr:cNvPr id="78" name="TextBox 77">
            <a:extLst>
              <a:ext uri="{FF2B5EF4-FFF2-40B4-BE49-F238E27FC236}">
                <a16:creationId xmlns:a16="http://schemas.microsoft.com/office/drawing/2014/main" id="{78D5C080-44EA-4E70-945D-A7DED4E0532A}"/>
              </a:ext>
            </a:extLst>
          </xdr:cNvPr>
          <xdr:cNvSpPr txBox="1"/>
        </xdr:nvSpPr>
        <xdr:spPr>
          <a:xfrm>
            <a:off x="5129213" y="29865637"/>
            <a:ext cx="1633537" cy="4953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Winged Grab Hook</a:t>
            </a:r>
            <a:endParaRPr lang="en-AU" sz="1200" baseline="0"/>
          </a:p>
          <a:p>
            <a:pPr algn="ctr"/>
            <a:r>
              <a:rPr lang="en-AU" sz="1200" baseline="0"/>
              <a:t>Select - </a:t>
            </a:r>
            <a:r>
              <a:rPr lang="en-AU" sz="1200" i="1" baseline="0"/>
              <a:t>No</a:t>
            </a:r>
            <a:endParaRPr lang="en-AU" sz="1200"/>
          </a:p>
        </xdr:txBody>
      </xdr:sp>
    </xdr:grpSp>
    <xdr:clientData/>
  </xdr:twoCellAnchor>
  <xdr:twoCellAnchor>
    <xdr:from>
      <xdr:col>12</xdr:col>
      <xdr:colOff>304805</xdr:colOff>
      <xdr:row>31</xdr:row>
      <xdr:rowOff>171451</xdr:rowOff>
    </xdr:from>
    <xdr:to>
      <xdr:col>14</xdr:col>
      <xdr:colOff>642942</xdr:colOff>
      <xdr:row>32</xdr:row>
      <xdr:rowOff>47625</xdr:rowOff>
    </xdr:to>
    <xdr:grpSp>
      <xdr:nvGrpSpPr>
        <xdr:cNvPr id="44" name="Group 43">
          <a:extLst>
            <a:ext uri="{FF2B5EF4-FFF2-40B4-BE49-F238E27FC236}">
              <a16:creationId xmlns:a16="http://schemas.microsoft.com/office/drawing/2014/main" id="{D16C8842-ECEE-45E7-B3F0-E6B1A80019AC}"/>
            </a:ext>
          </a:extLst>
        </xdr:cNvPr>
        <xdr:cNvGrpSpPr/>
      </xdr:nvGrpSpPr>
      <xdr:grpSpPr>
        <a:xfrm>
          <a:off x="7620005" y="29346526"/>
          <a:ext cx="1525587" cy="2663824"/>
          <a:chOff x="8096250" y="27693939"/>
          <a:chExt cx="1633537" cy="2666999"/>
        </a:xfrm>
      </xdr:grpSpPr>
      <xdr:pic>
        <xdr:nvPicPr>
          <xdr:cNvPr id="39" name="Picture 38">
            <a:extLst>
              <a:ext uri="{FF2B5EF4-FFF2-40B4-BE49-F238E27FC236}">
                <a16:creationId xmlns:a16="http://schemas.microsoft.com/office/drawing/2014/main" id="{688A15DC-AE8A-45E5-8B17-752CA5DAD3B7}"/>
              </a:ext>
            </a:extLst>
          </xdr:cNvPr>
          <xdr:cNvPicPr>
            <a:picLocks noChangeAspect="1"/>
          </xdr:cNvPicPr>
        </xdr:nvPicPr>
        <xdr:blipFill>
          <a:blip xmlns:r="http://schemas.openxmlformats.org/officeDocument/2006/relationships" r:embed="rId30"/>
          <a:stretch>
            <a:fillRect/>
          </a:stretch>
        </xdr:blipFill>
        <xdr:spPr>
          <a:xfrm>
            <a:off x="8210899" y="27693939"/>
            <a:ext cx="1404239" cy="2160000"/>
          </a:xfrm>
          <a:prstGeom prst="rect">
            <a:avLst/>
          </a:prstGeom>
        </xdr:spPr>
      </xdr:pic>
      <xdr:sp macro="" textlink="">
        <xdr:nvSpPr>
          <xdr:cNvPr id="79" name="TextBox 78">
            <a:extLst>
              <a:ext uri="{FF2B5EF4-FFF2-40B4-BE49-F238E27FC236}">
                <a16:creationId xmlns:a16="http://schemas.microsoft.com/office/drawing/2014/main" id="{E1565859-0904-4918-86E9-CD751A8519A1}"/>
              </a:ext>
            </a:extLst>
          </xdr:cNvPr>
          <xdr:cNvSpPr txBox="1"/>
        </xdr:nvSpPr>
        <xdr:spPr>
          <a:xfrm>
            <a:off x="8096250" y="29865637"/>
            <a:ext cx="1633537" cy="4953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AU" sz="1200"/>
              <a:t>Claw Hook</a:t>
            </a:r>
            <a:endParaRPr lang="en-AU" sz="1200" baseline="0"/>
          </a:p>
          <a:p>
            <a:pPr algn="ctr"/>
            <a:r>
              <a:rPr lang="en-AU" sz="1200" baseline="0"/>
              <a:t>Select - </a:t>
            </a:r>
            <a:r>
              <a:rPr lang="en-AU" sz="1200" i="1" baseline="0"/>
              <a:t>No</a:t>
            </a:r>
            <a:endParaRPr lang="en-AU" sz="1200"/>
          </a:p>
        </xdr:txBody>
      </xdr:sp>
    </xdr:grpSp>
    <xdr:clientData/>
  </xdr:twoCellAnchor>
  <xdr:twoCellAnchor>
    <xdr:from>
      <xdr:col>13</xdr:col>
      <xdr:colOff>32844</xdr:colOff>
      <xdr:row>2</xdr:row>
      <xdr:rowOff>87585</xdr:rowOff>
    </xdr:from>
    <xdr:to>
      <xdr:col>18</xdr:col>
      <xdr:colOff>368983</xdr:colOff>
      <xdr:row>2</xdr:row>
      <xdr:rowOff>2383112</xdr:rowOff>
    </xdr:to>
    <xdr:pic>
      <xdr:nvPicPr>
        <xdr:cNvPr id="75" name="Picture 74">
          <a:extLst>
            <a:ext uri="{FF2B5EF4-FFF2-40B4-BE49-F238E27FC236}">
              <a16:creationId xmlns:a16="http://schemas.microsoft.com/office/drawing/2014/main" id="{9E4871E4-98D4-4022-B034-F09B466E0AE2}"/>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l="17403" t="31703" r="34404" b="19687"/>
        <a:stretch>
          <a:fillRect/>
        </a:stretch>
      </xdr:blipFill>
      <xdr:spPr bwMode="auto">
        <a:xfrm>
          <a:off x="8430172" y="1040085"/>
          <a:ext cx="3565880" cy="2295527"/>
        </a:xfrm>
        <a:prstGeom prst="rect">
          <a:avLst/>
        </a:prstGeom>
        <a:noFill/>
        <a:ln>
          <a:noFill/>
        </a:ln>
        <a:effectLst>
          <a:outerShdw blurRad="127000" dist="1270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241184</xdr:colOff>
      <xdr:row>17</xdr:row>
      <xdr:rowOff>1947437</xdr:rowOff>
    </xdr:from>
    <xdr:to>
      <xdr:col>4</xdr:col>
      <xdr:colOff>383202</xdr:colOff>
      <xdr:row>18</xdr:row>
      <xdr:rowOff>1233033</xdr:rowOff>
    </xdr:to>
    <xdr:pic>
      <xdr:nvPicPr>
        <xdr:cNvPr id="3" name="Picture 2">
          <a:extLst>
            <a:ext uri="{FF2B5EF4-FFF2-40B4-BE49-F238E27FC236}">
              <a16:creationId xmlns:a16="http://schemas.microsoft.com/office/drawing/2014/main" id="{BB099A0B-ACB2-443B-ACBC-043146AEA07C}"/>
            </a:ext>
          </a:extLst>
        </xdr:cNvPr>
        <xdr:cNvPicPr>
          <a:picLocks noChangeAspect="1"/>
        </xdr:cNvPicPr>
      </xdr:nvPicPr>
      <xdr:blipFill>
        <a:blip xmlns:r="http://schemas.openxmlformats.org/officeDocument/2006/relationships" r:embed="rId31"/>
        <a:stretch>
          <a:fillRect/>
        </a:stretch>
      </xdr:blipFill>
      <xdr:spPr>
        <a:xfrm>
          <a:off x="241184" y="9119202"/>
          <a:ext cx="2719371" cy="2208464"/>
        </a:xfrm>
        <a:prstGeom prst="rect">
          <a:avLst/>
        </a:prstGeom>
        <a:effectLst>
          <a:outerShdw blurRad="127000" dist="127000" dir="2700000" algn="tl" rotWithShape="0">
            <a:prstClr val="black">
              <a:alpha val="40000"/>
            </a:prstClr>
          </a:outerShdw>
        </a:effectLst>
      </xdr:spPr>
    </xdr:pic>
    <xdr:clientData/>
  </xdr:twoCellAnchor>
  <xdr:twoCellAnchor editAs="oneCell">
    <xdr:from>
      <xdr:col>0</xdr:col>
      <xdr:colOff>241184</xdr:colOff>
      <xdr:row>20</xdr:row>
      <xdr:rowOff>2023178</xdr:rowOff>
    </xdr:from>
    <xdr:to>
      <xdr:col>4</xdr:col>
      <xdr:colOff>383202</xdr:colOff>
      <xdr:row>22</xdr:row>
      <xdr:rowOff>33622</xdr:rowOff>
    </xdr:to>
    <xdr:pic>
      <xdr:nvPicPr>
        <xdr:cNvPr id="80" name="Picture 79">
          <a:extLst>
            <a:ext uri="{FF2B5EF4-FFF2-40B4-BE49-F238E27FC236}">
              <a16:creationId xmlns:a16="http://schemas.microsoft.com/office/drawing/2014/main" id="{E16486C3-6533-460F-A3C6-1CE842657F06}"/>
            </a:ext>
          </a:extLst>
        </xdr:cNvPr>
        <xdr:cNvPicPr>
          <a:picLocks noChangeAspect="1"/>
        </xdr:cNvPicPr>
      </xdr:nvPicPr>
      <xdr:blipFill>
        <a:blip xmlns:r="http://schemas.openxmlformats.org/officeDocument/2006/relationships" r:embed="rId31"/>
        <a:stretch>
          <a:fillRect/>
        </a:stretch>
      </xdr:blipFill>
      <xdr:spPr>
        <a:xfrm>
          <a:off x="241184" y="13565237"/>
          <a:ext cx="2719371" cy="2203312"/>
        </a:xfrm>
        <a:prstGeom prst="rect">
          <a:avLst/>
        </a:prstGeom>
        <a:effectLst>
          <a:outerShdw blurRad="127000" dist="127000" dir="2700000" algn="tl" rotWithShape="0">
            <a:prstClr val="black">
              <a:alpha val="40000"/>
            </a:prstClr>
          </a:outerShdw>
        </a:effectLst>
      </xdr:spPr>
    </xdr:pic>
    <xdr:clientData/>
  </xdr:twoCellAnchor>
</xdr:wsDr>
</file>

<file path=xl/persons/person.xml><?xml version="1.0" encoding="utf-8"?>
<personList xmlns="http://schemas.microsoft.com/office/spreadsheetml/2018/threadedcomments" xmlns:x="http://schemas.openxmlformats.org/spreadsheetml/2006/main">
  <person displayName="Graeme Agnew" id="{3CA8AB17-24F1-4F94-B875-EDEA7AA570A0}" userId="S::graeme.agnew@zenergygroup.com.au::6b824d7e-4415-432f-817b-da9a247a6305"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41" dT="2019-09-11T06:21:26.54" personId="{3CA8AB17-24F1-4F94-B875-EDEA7AA570A0}" id="{26DCCF40-3AA9-4B40-A79B-690AD3E87CAC}">
    <text>For future reference this is written like this as friction is ignored in forwards, rearwards, sideways calcs if vertical is less than 20%</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D28"/>
  <sheetViews>
    <sheetView workbookViewId="0">
      <selection activeCell="A3" sqref="A3:C24"/>
    </sheetView>
  </sheetViews>
  <sheetFormatPr defaultRowHeight="14.5" x14ac:dyDescent="0.35"/>
  <cols>
    <col min="1" max="1" width="35.6328125" customWidth="1"/>
    <col min="2" max="2" width="30.6328125" customWidth="1"/>
    <col min="3" max="4" width="55.6328125" customWidth="1"/>
  </cols>
  <sheetData>
    <row r="1" spans="1:4" ht="100" customHeight="1" x14ac:dyDescent="0.35">
      <c r="A1" s="49"/>
      <c r="B1" s="204" t="s">
        <v>60</v>
      </c>
      <c r="C1" s="203"/>
      <c r="D1" s="49"/>
    </row>
    <row r="2" spans="1:4" ht="15" customHeight="1" x14ac:dyDescent="0.35">
      <c r="A2" s="49"/>
      <c r="B2" s="141"/>
      <c r="C2" s="142"/>
      <c r="D2" s="49"/>
    </row>
    <row r="3" spans="1:4" x14ac:dyDescent="0.35">
      <c r="A3" s="205" t="s">
        <v>154</v>
      </c>
      <c r="B3" s="205"/>
      <c r="C3" s="206"/>
      <c r="D3" s="200" t="s">
        <v>111</v>
      </c>
    </row>
    <row r="4" spans="1:4" x14ac:dyDescent="0.35">
      <c r="A4" s="205"/>
      <c r="B4" s="205"/>
      <c r="C4" s="206"/>
      <c r="D4" s="201"/>
    </row>
    <row r="5" spans="1:4" x14ac:dyDescent="0.35">
      <c r="A5" s="205"/>
      <c r="B5" s="205"/>
      <c r="C5" s="206"/>
      <c r="D5" s="201"/>
    </row>
    <row r="6" spans="1:4" x14ac:dyDescent="0.35">
      <c r="A6" s="205"/>
      <c r="B6" s="205"/>
      <c r="C6" s="206"/>
      <c r="D6" s="201"/>
    </row>
    <row r="7" spans="1:4" x14ac:dyDescent="0.35">
      <c r="A7" s="205"/>
      <c r="B7" s="205"/>
      <c r="C7" s="206"/>
      <c r="D7" s="201"/>
    </row>
    <row r="8" spans="1:4" x14ac:dyDescent="0.35">
      <c r="A8" s="205"/>
      <c r="B8" s="205"/>
      <c r="C8" s="206"/>
      <c r="D8" s="201"/>
    </row>
    <row r="9" spans="1:4" x14ac:dyDescent="0.35">
      <c r="A9" s="205"/>
      <c r="B9" s="205"/>
      <c r="C9" s="206"/>
      <c r="D9" s="201"/>
    </row>
    <row r="10" spans="1:4" x14ac:dyDescent="0.35">
      <c r="A10" s="205"/>
      <c r="B10" s="205"/>
      <c r="C10" s="206"/>
      <c r="D10" s="201"/>
    </row>
    <row r="11" spans="1:4" x14ac:dyDescent="0.35">
      <c r="A11" s="205"/>
      <c r="B11" s="205"/>
      <c r="C11" s="206"/>
      <c r="D11" s="201"/>
    </row>
    <row r="12" spans="1:4" x14ac:dyDescent="0.35">
      <c r="A12" s="205"/>
      <c r="B12" s="205"/>
      <c r="C12" s="206"/>
      <c r="D12" s="201"/>
    </row>
    <row r="13" spans="1:4" x14ac:dyDescent="0.35">
      <c r="A13" s="205"/>
      <c r="B13" s="205"/>
      <c r="C13" s="206"/>
      <c r="D13" s="201"/>
    </row>
    <row r="14" spans="1:4" x14ac:dyDescent="0.35">
      <c r="A14" s="205"/>
      <c r="B14" s="205"/>
      <c r="C14" s="206"/>
      <c r="D14" s="201"/>
    </row>
    <row r="15" spans="1:4" x14ac:dyDescent="0.35">
      <c r="A15" s="205"/>
      <c r="B15" s="205"/>
      <c r="C15" s="206"/>
      <c r="D15" s="201"/>
    </row>
    <row r="16" spans="1:4" x14ac:dyDescent="0.35">
      <c r="A16" s="205"/>
      <c r="B16" s="205"/>
      <c r="C16" s="206"/>
      <c r="D16" s="201"/>
    </row>
    <row r="17" spans="1:4" x14ac:dyDescent="0.35">
      <c r="A17" s="205"/>
      <c r="B17" s="205"/>
      <c r="C17" s="206"/>
      <c r="D17" s="201"/>
    </row>
    <row r="18" spans="1:4" x14ac:dyDescent="0.35">
      <c r="A18" s="205"/>
      <c r="B18" s="205"/>
      <c r="C18" s="206"/>
      <c r="D18" s="201"/>
    </row>
    <row r="19" spans="1:4" x14ac:dyDescent="0.35">
      <c r="A19" s="205"/>
      <c r="B19" s="205"/>
      <c r="C19" s="206"/>
      <c r="D19" s="201"/>
    </row>
    <row r="20" spans="1:4" x14ac:dyDescent="0.35">
      <c r="A20" s="205"/>
      <c r="B20" s="205"/>
      <c r="C20" s="206"/>
      <c r="D20" s="201"/>
    </row>
    <row r="21" spans="1:4" x14ac:dyDescent="0.35">
      <c r="A21" s="207"/>
      <c r="B21" s="207"/>
      <c r="C21" s="206"/>
      <c r="D21" s="201"/>
    </row>
    <row r="22" spans="1:4" x14ac:dyDescent="0.35">
      <c r="A22" s="207"/>
      <c r="B22" s="207"/>
      <c r="C22" s="206"/>
      <c r="D22" s="201"/>
    </row>
    <row r="23" spans="1:4" x14ac:dyDescent="0.35">
      <c r="A23" s="207"/>
      <c r="B23" s="207"/>
      <c r="C23" s="206"/>
      <c r="D23" s="201"/>
    </row>
    <row r="24" spans="1:4" x14ac:dyDescent="0.35">
      <c r="A24" s="207"/>
      <c r="B24" s="207"/>
      <c r="C24" s="206"/>
      <c r="D24" s="201"/>
    </row>
    <row r="25" spans="1:4" x14ac:dyDescent="0.35">
      <c r="A25" s="202" t="s">
        <v>204</v>
      </c>
      <c r="B25" s="203"/>
      <c r="C25" s="203"/>
      <c r="D25" s="201"/>
    </row>
    <row r="26" spans="1:4" x14ac:dyDescent="0.35">
      <c r="A26" s="203"/>
      <c r="B26" s="203"/>
      <c r="C26" s="203"/>
      <c r="D26" s="201"/>
    </row>
    <row r="27" spans="1:4" x14ac:dyDescent="0.35">
      <c r="A27" s="203"/>
      <c r="B27" s="203"/>
      <c r="C27" s="203"/>
      <c r="D27" s="201"/>
    </row>
    <row r="28" spans="1:4" x14ac:dyDescent="0.35">
      <c r="A28" s="203"/>
      <c r="B28" s="203"/>
      <c r="C28" s="203"/>
      <c r="D28" s="201"/>
    </row>
  </sheetData>
  <sheetProtection selectLockedCells="1" selectUnlockedCells="1"/>
  <mergeCells count="4">
    <mergeCell ref="D3:D28"/>
    <mergeCell ref="A25:C28"/>
    <mergeCell ref="B1:C1"/>
    <mergeCell ref="A3:C24"/>
  </mergeCells>
  <pageMargins left="0.7" right="0.7" top="0.75" bottom="0.75" header="0.3" footer="0.3"/>
  <pageSetup paperSize="9" orientation="portrait" r:id="rId1"/>
  <headerFooter>
    <oddHeader>&amp;L&amp;"Century Gothic"&amp;10&amp;K000000 Business&amp;1#_x000D_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D28"/>
  <sheetViews>
    <sheetView workbookViewId="0">
      <selection activeCell="D28" sqref="D28"/>
    </sheetView>
  </sheetViews>
  <sheetFormatPr defaultRowHeight="14.5" x14ac:dyDescent="0.35"/>
  <cols>
    <col min="1" max="1" width="35.6328125" customWidth="1"/>
    <col min="2" max="2" width="30.6328125" customWidth="1"/>
    <col min="3" max="4" width="55.6328125" customWidth="1"/>
  </cols>
  <sheetData>
    <row r="1" spans="1:4" ht="100" customHeight="1" x14ac:dyDescent="0.35">
      <c r="A1" s="49"/>
      <c r="B1" s="204" t="s">
        <v>60</v>
      </c>
      <c r="C1" s="203"/>
      <c r="D1" s="49"/>
    </row>
    <row r="2" spans="1:4" x14ac:dyDescent="0.35">
      <c r="A2" s="208" t="s">
        <v>204</v>
      </c>
      <c r="B2" s="209"/>
      <c r="C2" s="209"/>
      <c r="D2" s="49"/>
    </row>
    <row r="3" spans="1:4" x14ac:dyDescent="0.35">
      <c r="A3" s="209"/>
      <c r="B3" s="209"/>
      <c r="C3" s="209"/>
      <c r="D3" s="49"/>
    </row>
    <row r="4" spans="1:4" x14ac:dyDescent="0.35">
      <c r="A4" s="209"/>
      <c r="B4" s="209"/>
      <c r="C4" s="209"/>
      <c r="D4" s="49"/>
    </row>
    <row r="5" spans="1:4" x14ac:dyDescent="0.35">
      <c r="A5" s="209"/>
      <c r="B5" s="209"/>
      <c r="C5" s="209"/>
      <c r="D5" s="49"/>
    </row>
    <row r="6" spans="1:4" x14ac:dyDescent="0.35">
      <c r="A6" s="209"/>
      <c r="B6" s="209"/>
      <c r="C6" s="209"/>
      <c r="D6" s="49"/>
    </row>
    <row r="7" spans="1:4" x14ac:dyDescent="0.35">
      <c r="A7" s="209"/>
      <c r="B7" s="209"/>
      <c r="C7" s="209"/>
      <c r="D7" s="49"/>
    </row>
    <row r="8" spans="1:4" x14ac:dyDescent="0.35">
      <c r="A8" s="209"/>
      <c r="B8" s="209"/>
      <c r="C8" s="209"/>
      <c r="D8" s="49"/>
    </row>
    <row r="9" spans="1:4" x14ac:dyDescent="0.35">
      <c r="A9" s="209"/>
      <c r="B9" s="209"/>
      <c r="C9" s="209"/>
      <c r="D9" s="49"/>
    </row>
    <row r="10" spans="1:4" x14ac:dyDescent="0.35">
      <c r="A10" s="209"/>
      <c r="B10" s="209"/>
      <c r="C10" s="209"/>
      <c r="D10" s="49"/>
    </row>
    <row r="11" spans="1:4" x14ac:dyDescent="0.35">
      <c r="A11" s="209"/>
      <c r="B11" s="209"/>
      <c r="C11" s="209"/>
      <c r="D11" s="49"/>
    </row>
    <row r="12" spans="1:4" x14ac:dyDescent="0.35">
      <c r="A12" s="209"/>
      <c r="B12" s="209"/>
      <c r="C12" s="209"/>
      <c r="D12" s="49"/>
    </row>
    <row r="13" spans="1:4" x14ac:dyDescent="0.35">
      <c r="A13" s="209"/>
      <c r="B13" s="209"/>
      <c r="C13" s="209"/>
      <c r="D13" s="49"/>
    </row>
    <row r="14" spans="1:4" x14ac:dyDescent="0.35">
      <c r="A14" s="209"/>
      <c r="B14" s="209"/>
      <c r="C14" s="209"/>
      <c r="D14" s="49"/>
    </row>
    <row r="15" spans="1:4" x14ac:dyDescent="0.35">
      <c r="A15" s="209"/>
      <c r="B15" s="209"/>
      <c r="C15" s="209"/>
      <c r="D15" s="49"/>
    </row>
    <row r="16" spans="1:4" x14ac:dyDescent="0.35">
      <c r="A16" s="209"/>
      <c r="B16" s="209"/>
      <c r="C16" s="209"/>
      <c r="D16" s="49"/>
    </row>
    <row r="17" spans="1:4" x14ac:dyDescent="0.35">
      <c r="A17" s="209"/>
      <c r="B17" s="209"/>
      <c r="C17" s="209"/>
      <c r="D17" s="49"/>
    </row>
    <row r="18" spans="1:4" x14ac:dyDescent="0.35">
      <c r="A18" s="209"/>
      <c r="B18" s="209"/>
      <c r="C18" s="209"/>
      <c r="D18" s="49"/>
    </row>
    <row r="19" spans="1:4" x14ac:dyDescent="0.35">
      <c r="A19" s="209"/>
      <c r="B19" s="209"/>
      <c r="C19" s="209"/>
      <c r="D19" s="49"/>
    </row>
    <row r="20" spans="1:4" x14ac:dyDescent="0.35">
      <c r="A20" s="209"/>
      <c r="B20" s="209"/>
      <c r="C20" s="209"/>
      <c r="D20" s="49"/>
    </row>
    <row r="21" spans="1:4" x14ac:dyDescent="0.35">
      <c r="A21" s="209"/>
      <c r="B21" s="209"/>
      <c r="C21" s="209"/>
      <c r="D21" s="49"/>
    </row>
    <row r="22" spans="1:4" x14ac:dyDescent="0.35">
      <c r="A22" s="209"/>
      <c r="B22" s="209"/>
      <c r="C22" s="209"/>
      <c r="D22" s="49"/>
    </row>
    <row r="23" spans="1:4" x14ac:dyDescent="0.35">
      <c r="A23" s="209"/>
      <c r="B23" s="209"/>
      <c r="C23" s="209"/>
      <c r="D23" s="49"/>
    </row>
    <row r="24" spans="1:4" x14ac:dyDescent="0.35">
      <c r="A24" s="209"/>
      <c r="B24" s="209"/>
      <c r="C24" s="209"/>
      <c r="D24" s="49"/>
    </row>
    <row r="25" spans="1:4" x14ac:dyDescent="0.35">
      <c r="A25" s="209"/>
      <c r="B25" s="209"/>
      <c r="C25" s="209"/>
      <c r="D25" s="49"/>
    </row>
    <row r="26" spans="1:4" x14ac:dyDescent="0.35">
      <c r="A26" s="209"/>
      <c r="B26" s="209"/>
      <c r="C26" s="209"/>
      <c r="D26" s="49"/>
    </row>
    <row r="27" spans="1:4" x14ac:dyDescent="0.35">
      <c r="A27" s="209"/>
      <c r="B27" s="209"/>
      <c r="C27" s="209"/>
      <c r="D27" s="49"/>
    </row>
    <row r="28" spans="1:4" x14ac:dyDescent="0.35">
      <c r="A28" s="209"/>
      <c r="B28" s="209"/>
      <c r="C28" s="209"/>
      <c r="D28" s="143" t="s">
        <v>111</v>
      </c>
    </row>
  </sheetData>
  <sheetProtection algorithmName="SHA-512" hashValue="xT+vxWGc+Yat6B3mz9aDvTFhyohZEkxByK1wbng4zWG4LeTsEBSXLmFJh2XJlsX3daiwWGnyWlAejc3JG0GLGw==" saltValue="yaFmTM+7UZf1Mm+CoMh9gA==" spinCount="100000" sheet="1" objects="1" scenarios="1" selectLockedCells="1" selectUnlockedCells="1"/>
  <mergeCells count="2">
    <mergeCell ref="B1:C1"/>
    <mergeCell ref="A2:C28"/>
  </mergeCells>
  <pageMargins left="0.7" right="0.7" top="0.75" bottom="0.75" header="0.3" footer="0.3"/>
  <pageSetup paperSize="9" orientation="portrait" r:id="rId1"/>
  <headerFooter>
    <oddHeader>&amp;L&amp;"Century Gothic"&amp;10&amp;K000000 Business&amp;1#_x000D_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J31"/>
  <sheetViews>
    <sheetView tabSelected="1" zoomScale="80" zoomScaleNormal="80" workbookViewId="0">
      <selection activeCell="E11" sqref="E11"/>
    </sheetView>
  </sheetViews>
  <sheetFormatPr defaultColWidth="9.08984375" defaultRowHeight="14.5" x14ac:dyDescent="0.35"/>
  <cols>
    <col min="1" max="1" width="45.6328125" style="11" customWidth="1"/>
    <col min="2" max="2" width="30.6328125" style="11" customWidth="1"/>
    <col min="3" max="3" width="10.6328125" style="11" customWidth="1"/>
    <col min="4" max="4" width="45.6328125" style="11" customWidth="1"/>
    <col min="5" max="6" width="30.6328125" style="11" customWidth="1"/>
    <col min="7" max="7" width="10.36328125" style="11" customWidth="1"/>
    <col min="8" max="8" width="4.54296875" style="123" hidden="1" customWidth="1"/>
    <col min="9" max="9" width="8.90625" style="11" hidden="1" customWidth="1"/>
    <col min="10" max="10" width="10.54296875" style="11" hidden="1" customWidth="1"/>
    <col min="11" max="11" width="9.08984375" style="11" customWidth="1"/>
    <col min="12" max="16384" width="9.08984375" style="11"/>
  </cols>
  <sheetData>
    <row r="1" spans="1:10" s="12" customFormat="1" ht="93" customHeight="1" x14ac:dyDescent="0.35">
      <c r="A1" s="102"/>
      <c r="B1" s="210" t="s">
        <v>207</v>
      </c>
      <c r="C1" s="211"/>
      <c r="D1" s="211"/>
      <c r="E1" s="112"/>
      <c r="F1" s="112"/>
      <c r="G1" s="112"/>
      <c r="H1" s="122"/>
    </row>
    <row r="2" spans="1:10" ht="25" customHeight="1" thickBot="1" x14ac:dyDescent="0.4">
      <c r="A2" s="103"/>
      <c r="B2" s="103"/>
      <c r="C2" s="103"/>
      <c r="D2" s="103"/>
      <c r="E2" s="103"/>
      <c r="F2" s="103"/>
      <c r="G2" s="103"/>
    </row>
    <row r="3" spans="1:10" ht="35" customHeight="1" thickTop="1" thickBot="1" x14ac:dyDescent="0.4">
      <c r="A3" s="65" t="s">
        <v>156</v>
      </c>
      <c r="B3" s="181"/>
      <c r="C3" s="104"/>
      <c r="D3" s="65" t="s">
        <v>53</v>
      </c>
      <c r="E3" s="181"/>
      <c r="F3" s="220"/>
      <c r="G3" s="221"/>
      <c r="H3" s="124"/>
      <c r="I3" s="14"/>
    </row>
    <row r="4" spans="1:10" ht="10" customHeight="1" thickTop="1" x14ac:dyDescent="0.35">
      <c r="A4" s="104"/>
      <c r="B4" s="89"/>
      <c r="C4" s="104"/>
      <c r="D4" s="104"/>
      <c r="E4" s="104"/>
      <c r="F4" s="104"/>
      <c r="G4" s="104"/>
      <c r="H4" s="125"/>
      <c r="I4" s="14"/>
    </row>
    <row r="5" spans="1:10" ht="35" customHeight="1" x14ac:dyDescent="0.35">
      <c r="A5" s="214" t="str">
        <f>IF($F$11="","",A21)</f>
        <v/>
      </c>
      <c r="B5" s="215"/>
      <c r="C5" s="104"/>
      <c r="D5" s="214" t="str">
        <f>IF($F$11="","",D21)</f>
        <v/>
      </c>
      <c r="E5" s="215"/>
      <c r="F5" s="104"/>
      <c r="G5" s="104"/>
      <c r="H5" s="125"/>
      <c r="I5" s="14" t="e">
        <f>VLOOKUP(B7,'Tie Down Data'!A9:B14,2,FALSE)</f>
        <v>#N/A</v>
      </c>
    </row>
    <row r="6" spans="1:10" ht="10" customHeight="1" thickBot="1" x14ac:dyDescent="0.4">
      <c r="A6" s="110"/>
      <c r="B6" s="110"/>
      <c r="C6" s="104"/>
      <c r="D6" s="104"/>
      <c r="E6" s="104"/>
      <c r="F6" s="104"/>
      <c r="G6" s="104"/>
      <c r="H6" s="125"/>
      <c r="I6" s="14"/>
    </row>
    <row r="7" spans="1:10" ht="35" customHeight="1" thickTop="1" thickBot="1" x14ac:dyDescent="0.4">
      <c r="A7" s="65" t="s">
        <v>155</v>
      </c>
      <c r="B7" s="182"/>
      <c r="C7" s="113"/>
      <c r="D7" s="66" t="s">
        <v>211</v>
      </c>
      <c r="E7" s="181"/>
      <c r="F7" s="220"/>
      <c r="G7" s="221"/>
      <c r="H7" s="124"/>
      <c r="I7" s="14">
        <f>IF(B11="Yes",0.3,0)</f>
        <v>0</v>
      </c>
      <c r="J7" s="12"/>
    </row>
    <row r="8" spans="1:10" ht="10" customHeight="1" thickTop="1" x14ac:dyDescent="0.35">
      <c r="A8" s="104"/>
      <c r="B8" s="89"/>
      <c r="C8" s="104"/>
      <c r="D8" s="104"/>
      <c r="E8" s="104"/>
      <c r="F8" s="104"/>
      <c r="G8" s="104"/>
      <c r="H8" s="125"/>
      <c r="I8" s="14"/>
    </row>
    <row r="9" spans="1:10" ht="35" customHeight="1" x14ac:dyDescent="0.35">
      <c r="A9" s="214" t="str">
        <f>IF($F$11="","",A25)</f>
        <v/>
      </c>
      <c r="B9" s="215"/>
      <c r="C9" s="114"/>
      <c r="D9" s="216" t="str">
        <f>IF(AND($E$7="Yes",$J$18&lt;1),$D$24,"")</f>
        <v/>
      </c>
      <c r="E9" s="217"/>
      <c r="F9" s="220"/>
      <c r="G9" s="220"/>
      <c r="H9" s="120"/>
      <c r="I9" s="14" t="str">
        <f>IF(B15="","",VLOOKUP(B15,'Tie Down Data'!A18:B31,2,FALSE))</f>
        <v/>
      </c>
      <c r="J9" s="14"/>
    </row>
    <row r="10" spans="1:10" ht="10" customHeight="1" thickBot="1" x14ac:dyDescent="0.4">
      <c r="A10" s="105"/>
      <c r="B10" s="106"/>
      <c r="C10" s="104"/>
      <c r="D10" s="104"/>
      <c r="E10" s="104"/>
      <c r="F10" s="104"/>
      <c r="G10" s="104"/>
      <c r="H10" s="125"/>
      <c r="I10" s="14"/>
    </row>
    <row r="11" spans="1:10" ht="35" customHeight="1" thickTop="1" thickBot="1" x14ac:dyDescent="0.4">
      <c r="A11" s="66" t="s">
        <v>116</v>
      </c>
      <c r="B11" s="183"/>
      <c r="C11" s="113"/>
      <c r="D11" s="65" t="s">
        <v>54</v>
      </c>
      <c r="E11" s="181"/>
      <c r="F11" s="181"/>
      <c r="G11" s="115"/>
      <c r="H11" s="126"/>
      <c r="I11" s="15" t="str">
        <f>IF(E3="","",VLOOKUP(E3,'Tie Down Data'!D18:E22,2,FALSE))</f>
        <v/>
      </c>
      <c r="J11" s="14"/>
    </row>
    <row r="12" spans="1:10" ht="10" customHeight="1" thickTop="1" thickBot="1" x14ac:dyDescent="0.4">
      <c r="A12" s="107"/>
      <c r="B12" s="108"/>
      <c r="C12" s="104"/>
      <c r="D12" s="104"/>
      <c r="E12" s="93"/>
      <c r="F12" s="104"/>
      <c r="G12" s="104"/>
      <c r="H12" s="125"/>
      <c r="I12" s="14"/>
    </row>
    <row r="13" spans="1:10" ht="40" customHeight="1" thickTop="1" thickBot="1" x14ac:dyDescent="0.4">
      <c r="A13" s="214" t="str">
        <f>IF($F$11="","",A27)</f>
        <v/>
      </c>
      <c r="B13" s="215"/>
      <c r="C13" s="116"/>
      <c r="D13" s="222" t="s">
        <v>55</v>
      </c>
      <c r="E13" s="118" t="str">
        <f>IF(F11="","",I18)</f>
        <v/>
      </c>
      <c r="F13" s="119" t="str">
        <f>IF(E13="","",HLOOKUP(B3,'Tie Down Data'!B1:H5,5,FALSE))</f>
        <v/>
      </c>
      <c r="G13" s="64"/>
      <c r="H13" s="127"/>
      <c r="I13" s="14" t="str">
        <f>IF(E7="","",1)</f>
        <v/>
      </c>
    </row>
    <row r="14" spans="1:10" ht="10" customHeight="1" thickTop="1" thickBot="1" x14ac:dyDescent="0.4">
      <c r="A14" s="104"/>
      <c r="B14" s="89"/>
      <c r="C14" s="104"/>
      <c r="D14" s="223"/>
      <c r="E14" s="117"/>
      <c r="F14" s="117"/>
      <c r="G14" s="104"/>
      <c r="H14" s="125"/>
      <c r="I14" s="14"/>
    </row>
    <row r="15" spans="1:10" ht="40" customHeight="1" thickTop="1" thickBot="1" x14ac:dyDescent="0.4">
      <c r="A15" s="65" t="s">
        <v>52</v>
      </c>
      <c r="B15" s="182"/>
      <c r="C15" s="104"/>
      <c r="D15" s="65"/>
      <c r="E15" s="46"/>
      <c r="F15" s="46"/>
      <c r="G15" s="104"/>
      <c r="H15" s="125"/>
      <c r="I15" s="14">
        <f>IF(F11="Tonnes",E11*1000,E11)</f>
        <v>0</v>
      </c>
    </row>
    <row r="16" spans="1:10" ht="10" customHeight="1" thickTop="1" x14ac:dyDescent="0.35">
      <c r="A16" s="104"/>
      <c r="B16" s="108"/>
      <c r="C16" s="104"/>
      <c r="D16" s="104"/>
      <c r="E16" s="108"/>
      <c r="F16" s="108"/>
      <c r="G16" s="104"/>
      <c r="H16" s="125"/>
      <c r="I16" s="14"/>
    </row>
    <row r="17" spans="1:10" ht="35" customHeight="1" x14ac:dyDescent="0.35">
      <c r="A17" s="214" t="str">
        <f>IF($F$11="","",A31)</f>
        <v/>
      </c>
      <c r="B17" s="215"/>
      <c r="C17" s="104"/>
      <c r="D17" s="224"/>
      <c r="E17" s="226"/>
      <c r="F17" s="226"/>
      <c r="G17" s="104"/>
      <c r="H17" s="125"/>
      <c r="I17" s="14"/>
    </row>
    <row r="18" spans="1:10" ht="16.149999999999999" customHeight="1" x14ac:dyDescent="0.35">
      <c r="A18" s="109"/>
      <c r="B18" s="111"/>
      <c r="C18" s="104"/>
      <c r="D18" s="225"/>
      <c r="E18" s="226"/>
      <c r="F18" s="226"/>
      <c r="G18" s="104"/>
      <c r="H18" s="125"/>
      <c r="I18" s="14" t="e">
        <f>IF(E7="Yes",ROUNDUP(MAX(2,((0.8*I15-I7*I15-I9*I15)/(2*I5*I11*I9)),((0.5*I15-I9*I15)/(2*I5*I11*I15)),((0.2*I15)/(2*I5*I11))),0),ROUNDUP(MAX(((0.8*I15-I7*I15-I9*I15)/(2*I5*I11*I9)),((0.5*I15-I9*I15)/(2*I5*I11*I15)),((0.2*I15)/(2*I5*I11))),0))</f>
        <v>#VALUE!</v>
      </c>
      <c r="J18" s="17" t="str">
        <f>IF(F11="","",MAX(((0.8*I15-I7*I15-I9*I15)/(2*I5*I11*I9)),((0.5*I15-I9*I15)/(2*I5*I11*I9)),((0.2*I15)/(2*I5*I11))))</f>
        <v/>
      </c>
    </row>
    <row r="19" spans="1:10" ht="30" customHeight="1" x14ac:dyDescent="0.35">
      <c r="A19" s="212" t="s">
        <v>212</v>
      </c>
      <c r="B19" s="213"/>
      <c r="C19" s="103"/>
      <c r="D19" s="103"/>
      <c r="E19" s="103"/>
      <c r="F19" s="218" t="s">
        <v>213</v>
      </c>
      <c r="G19" s="219"/>
    </row>
    <row r="20" spans="1:10" hidden="1" x14ac:dyDescent="0.35"/>
    <row r="21" spans="1:10" hidden="1" x14ac:dyDescent="0.35">
      <c r="A21" s="121" t="e">
        <f>IF(AND($I$5&lt;750,$I$9&gt;=0.4,E13&gt;2,OR(($E$13-1)*2&gt;$I$15,($E$13-1)*2000&gt;$I$15)),"Consider using chains to reduce the number of restraints","")</f>
        <v>#N/A</v>
      </c>
      <c r="D21" s="121" t="e">
        <f>IF(OR(AND($I$5&lt;700,$I$11&lt;0.5,E13&gt;2,OR(($E$13-1)*2&gt;$I$15,($E$13-1)*2000&gt;$I$15)),AND($I$5&gt;700,$I$11&lt;0.5,E13&gt;2,OR(($E$13-1)*4&gt;$I$15,($E$13-1)*4000&gt;$I$15))),"Recommend load height be increased or load be blocked to reduce number of restraints","")</f>
        <v>#N/A</v>
      </c>
    </row>
    <row r="22" spans="1:10" hidden="1" x14ac:dyDescent="0.35"/>
    <row r="23" spans="1:10" hidden="1" x14ac:dyDescent="0.35">
      <c r="A23" s="121" t="e">
        <f>IF(AND($I$5=300,$I$9&gt;=0.4,E13&gt;2,OR(($E$13-1)*2&gt;$I$15,($E$13-1)*2000&gt;$I$15)),"Consider using pull-down ratchets to reduce the number of restraints","")</f>
        <v>#N/A</v>
      </c>
    </row>
    <row r="24" spans="1:10" ht="15.5" hidden="1" x14ac:dyDescent="0.35">
      <c r="A24" s="121" t="e">
        <f>IF(AND($I$5=750,$I$9&gt;=0.4,E13&gt;2,OR(($E$13-1)*4&gt;$I$15,($E$13-1)*4000&gt;$I$15)),"Consider using turnbuckle ratchets to reduce the number of restraints","")</f>
        <v>#N/A</v>
      </c>
      <c r="D24" s="14" t="s">
        <v>59</v>
      </c>
    </row>
    <row r="25" spans="1:10" hidden="1" x14ac:dyDescent="0.35">
      <c r="A25" s="121" t="e">
        <f>IF($I$5&gt;600,$A$24,$A$23)</f>
        <v>#N/A</v>
      </c>
    </row>
    <row r="26" spans="1:10" hidden="1" x14ac:dyDescent="0.35"/>
    <row r="27" spans="1:10" hidden="1" x14ac:dyDescent="0.35">
      <c r="A27" s="121" t="e">
        <f>IF(OR(AND($I$5&lt;700,I7=0,E13&gt;2,OR(($E$13-1)*2&gt;$I$15,($E$13-1)*2000&gt;$I$15)),AND($I$5&gt;700,I7=0,E13&gt;2,OR(($E$13-1)*4&gt;$I$15,($E$13-1)*4000&gt;$I$15))),"Recommend blocking the load where possible to reduce the number of restraints","")</f>
        <v>#N/A</v>
      </c>
    </row>
    <row r="28" spans="1:10" hidden="1" x14ac:dyDescent="0.35"/>
    <row r="29" spans="1:10" hidden="1" x14ac:dyDescent="0.35">
      <c r="A29" s="121" t="e">
        <f>IF(OR(AND($I$5&lt;700,$I$9&lt;0.4,E13&gt;2,OR(($E$13-1)*2&gt;$I$15,($E$13-1)*2000&gt;$I$15)),AND($I$5&gt;700,$I$9&lt;0.4,E13&gt;2,OR(($E$13-1)*4&gt;$I$15,($E$13-1)*4000&gt;$I$15))),"Recommend load be placed on timber or rubber to reduce the number of restraints","")</f>
        <v>#N/A</v>
      </c>
    </row>
    <row r="30" spans="1:10" hidden="1" x14ac:dyDescent="0.35">
      <c r="A30" s="121" t="e">
        <f>IF(OR(AND($I$5&lt;700,$I$9=0.4,E13&gt;2,OR(($E$13-1)*2&gt;$I$15,($E$13-1)*2000&gt;$I$15)),AND($I$5&gt;700,$I$9=0.4,E13&gt;2,OR(($E$13-1)*4&gt;$I$15,($E$13-1)*4000&gt;$I$15))),"Consider placing load on anti-slip rubber to reduce the number of restraints","")</f>
        <v>#N/A</v>
      </c>
    </row>
    <row r="31" spans="1:10" hidden="1" x14ac:dyDescent="0.35">
      <c r="A31" s="121" t="e">
        <f>IF($I$9=0.4,$A$30,$A$29)</f>
        <v>#N/A</v>
      </c>
    </row>
  </sheetData>
  <sheetProtection algorithmName="SHA-512" hashValue="ihi7kTumnOpfg50vLoeRh1V0w4W9emjSFd+TH/cKSmG54WbZfNfvNWnOThyaee8KUHKDlBUfpKFTIIDv16/6GQ==" saltValue="gLearROEaapbPpXV4YSeYw==" spinCount="100000" sheet="1" selectLockedCells="1"/>
  <mergeCells count="16">
    <mergeCell ref="F19:G19"/>
    <mergeCell ref="F3:G3"/>
    <mergeCell ref="D13:D14"/>
    <mergeCell ref="F9:G9"/>
    <mergeCell ref="F7:G7"/>
    <mergeCell ref="D17:D18"/>
    <mergeCell ref="E17:E18"/>
    <mergeCell ref="F17:F18"/>
    <mergeCell ref="B1:D1"/>
    <mergeCell ref="A19:B19"/>
    <mergeCell ref="A9:B9"/>
    <mergeCell ref="A13:B13"/>
    <mergeCell ref="D5:E5"/>
    <mergeCell ref="D9:E9"/>
    <mergeCell ref="A5:B5"/>
    <mergeCell ref="A17:B17"/>
  </mergeCells>
  <conditionalFormatting sqref="B7 A9">
    <cfRule type="expression" dxfId="63" priority="10">
      <formula>$A$9&lt;&gt;""</formula>
    </cfRule>
  </conditionalFormatting>
  <conditionalFormatting sqref="B11 A13">
    <cfRule type="expression" dxfId="62" priority="9">
      <formula>$A$13&lt;&gt;""</formula>
    </cfRule>
  </conditionalFormatting>
  <conditionalFormatting sqref="B3">
    <cfRule type="expression" dxfId="61" priority="8">
      <formula>$A$5&lt;&gt;""</formula>
    </cfRule>
  </conditionalFormatting>
  <conditionalFormatting sqref="A5">
    <cfRule type="expression" dxfId="60" priority="5">
      <formula>$A5&lt;&gt;""</formula>
    </cfRule>
  </conditionalFormatting>
  <conditionalFormatting sqref="B15 A17">
    <cfRule type="expression" dxfId="59" priority="4">
      <formula>$A$17="Recommend load be placed on timber or rubber to reduce the number of restraints"</formula>
    </cfRule>
  </conditionalFormatting>
  <conditionalFormatting sqref="D5 E3">
    <cfRule type="expression" dxfId="58" priority="3">
      <formula>$D$5&lt;&gt;""</formula>
    </cfRule>
  </conditionalFormatting>
  <conditionalFormatting sqref="E7 D9:E9">
    <cfRule type="expression" dxfId="57" priority="2">
      <formula>$D$9&lt;&gt;""</formula>
    </cfRule>
  </conditionalFormatting>
  <conditionalFormatting sqref="B15 A17:B17">
    <cfRule type="expression" dxfId="56" priority="1">
      <formula>$A$17="Consider placing load on anti-slip rubber to reduce the number of restraints"</formula>
    </cfRule>
  </conditionalFormatting>
  <dataValidations disablePrompts="1" count="1">
    <dataValidation type="list" allowBlank="1" showInputMessage="1" showErrorMessage="1" sqref="B7" xr:uid="{00000000-0002-0000-0200-000000000000}">
      <formula1>INDIRECT($B$3)</formula1>
    </dataValidation>
  </dataValidations>
  <pageMargins left="0.7" right="0.7" top="0.75" bottom="0.75" header="0.3" footer="0.3"/>
  <pageSetup paperSize="9" orientation="portrait" r:id="rId1"/>
  <headerFooter>
    <oddHeader>&amp;L&amp;"Century Gothic"&amp;10&amp;K000000 Business&amp;1#_x000D_&amp;CW2B-PC0-0-ZG-GUL-00025 Rev A</oddHeader>
    <oddFooter>&amp;C© Pacific Complete 2019, all rights reserved</oddFooter>
  </headerFooter>
  <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0200-000001000000}">
          <x14:formula1>
            <xm:f>'Tie Down Data'!$B$1:$H$1</xm:f>
          </x14:formula1>
          <xm:sqref>B3</xm:sqref>
        </x14:dataValidation>
        <x14:dataValidation type="list" allowBlank="1" showInputMessage="1" showErrorMessage="1" xr:uid="{00000000-0002-0000-0200-000002000000}">
          <x14:formula1>
            <xm:f>'Tie Down Data'!$D$9:$D$10</xm:f>
          </x14:formula1>
          <xm:sqref>B11 E7</xm:sqref>
        </x14:dataValidation>
        <x14:dataValidation type="list" allowBlank="1" showInputMessage="1" showErrorMessage="1" xr:uid="{00000000-0002-0000-0200-000003000000}">
          <x14:formula1>
            <xm:f>'Tie Down Data'!$A$18:$A$31</xm:f>
          </x14:formula1>
          <xm:sqref>B15</xm:sqref>
        </x14:dataValidation>
        <x14:dataValidation type="list" allowBlank="1" showInputMessage="1" showErrorMessage="1" xr:uid="{00000000-0002-0000-0200-000004000000}">
          <x14:formula1>
            <xm:f>'Tie Down Data'!$D$18:$D$22</xm:f>
          </x14:formula1>
          <xm:sqref>E3</xm:sqref>
        </x14:dataValidation>
        <x14:dataValidation type="list" allowBlank="1" showInputMessage="1" showErrorMessage="1" xr:uid="{00000000-0002-0000-0200-000005000000}">
          <x14:formula1>
            <xm:f>'Tie Down Data'!$F$9:$F$10</xm:f>
          </x14:formula1>
          <xm:sqref>F11 F15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H36"/>
  <sheetViews>
    <sheetView workbookViewId="0">
      <selection sqref="A1:XFD1048576"/>
    </sheetView>
  </sheetViews>
  <sheetFormatPr defaultRowHeight="14.5" x14ac:dyDescent="0.35"/>
  <cols>
    <col min="1" max="1" width="40.6328125" customWidth="1"/>
    <col min="2" max="4" width="25.6328125" customWidth="1"/>
    <col min="5" max="8" width="30.6328125" customWidth="1"/>
  </cols>
  <sheetData>
    <row r="1" spans="1:8" ht="15" customHeight="1" x14ac:dyDescent="0.35">
      <c r="A1" s="1" t="s">
        <v>0</v>
      </c>
      <c r="B1" s="2" t="s">
        <v>1</v>
      </c>
      <c r="C1" s="2" t="s">
        <v>2</v>
      </c>
      <c r="D1" s="2" t="s">
        <v>3</v>
      </c>
      <c r="E1" s="2" t="s">
        <v>4</v>
      </c>
      <c r="F1" s="2" t="s">
        <v>5</v>
      </c>
      <c r="G1" s="2" t="s">
        <v>6</v>
      </c>
      <c r="H1" s="2" t="s">
        <v>7</v>
      </c>
    </row>
    <row r="2" spans="1:8" ht="15" customHeight="1" x14ac:dyDescent="0.35">
      <c r="A2" s="227" t="s">
        <v>8</v>
      </c>
      <c r="B2" s="3" t="s">
        <v>9</v>
      </c>
      <c r="C2" s="3" t="s">
        <v>9</v>
      </c>
      <c r="D2" s="3" t="s">
        <v>9</v>
      </c>
      <c r="E2" s="3" t="s">
        <v>10</v>
      </c>
      <c r="F2" s="3" t="s">
        <v>10</v>
      </c>
      <c r="G2" s="3" t="s">
        <v>10</v>
      </c>
      <c r="H2" s="3" t="s">
        <v>11</v>
      </c>
    </row>
    <row r="3" spans="1:8" ht="15" customHeight="1" x14ac:dyDescent="0.35">
      <c r="A3" s="227"/>
      <c r="B3" s="3" t="s">
        <v>12</v>
      </c>
      <c r="C3" s="3" t="s">
        <v>12</v>
      </c>
      <c r="D3" s="3" t="s">
        <v>12</v>
      </c>
      <c r="E3" s="3" t="s">
        <v>11</v>
      </c>
      <c r="F3" s="3" t="s">
        <v>13</v>
      </c>
      <c r="G3" s="3" t="s">
        <v>13</v>
      </c>
      <c r="H3" s="3"/>
    </row>
    <row r="4" spans="1:8" ht="15" customHeight="1" x14ac:dyDescent="0.35">
      <c r="A4" s="227"/>
      <c r="B4" s="3" t="s">
        <v>14</v>
      </c>
      <c r="C4" s="3"/>
      <c r="D4" s="3"/>
      <c r="E4" s="3"/>
      <c r="F4" s="3" t="s">
        <v>11</v>
      </c>
      <c r="G4" s="3" t="s">
        <v>11</v>
      </c>
      <c r="H4" s="3"/>
    </row>
    <row r="5" spans="1:8" ht="15" customHeight="1" x14ac:dyDescent="0.35">
      <c r="B5" s="3" t="s">
        <v>15</v>
      </c>
      <c r="C5" s="3" t="s">
        <v>16</v>
      </c>
      <c r="D5" s="3" t="s">
        <v>17</v>
      </c>
      <c r="E5" s="3" t="s">
        <v>18</v>
      </c>
      <c r="F5" s="3" t="s">
        <v>19</v>
      </c>
      <c r="G5" s="3" t="s">
        <v>20</v>
      </c>
      <c r="H5" s="3" t="s">
        <v>21</v>
      </c>
    </row>
    <row r="6" spans="1:8" ht="15" customHeight="1" x14ac:dyDescent="0.35">
      <c r="C6" s="16"/>
      <c r="D6" s="16"/>
      <c r="E6" s="16"/>
      <c r="F6" s="16"/>
      <c r="G6" s="16"/>
      <c r="H6" s="16"/>
    </row>
    <row r="7" spans="1:8" ht="15" customHeight="1" x14ac:dyDescent="0.35">
      <c r="D7" s="4"/>
    </row>
    <row r="8" spans="1:8" ht="15" customHeight="1" x14ac:dyDescent="0.35">
      <c r="A8" s="1" t="s">
        <v>8</v>
      </c>
      <c r="B8" s="5" t="s">
        <v>22</v>
      </c>
      <c r="D8" s="6" t="s">
        <v>23</v>
      </c>
      <c r="F8" s="1" t="s">
        <v>24</v>
      </c>
    </row>
    <row r="9" spans="1:8" ht="15" customHeight="1" x14ac:dyDescent="0.35">
      <c r="A9" s="2" t="s">
        <v>9</v>
      </c>
      <c r="B9" s="7">
        <v>300</v>
      </c>
      <c r="D9" s="8" t="s">
        <v>25</v>
      </c>
      <c r="F9" s="3" t="s">
        <v>26</v>
      </c>
    </row>
    <row r="10" spans="1:8" ht="15" customHeight="1" x14ac:dyDescent="0.35">
      <c r="A10" s="2" t="s">
        <v>12</v>
      </c>
      <c r="B10" s="7">
        <v>300</v>
      </c>
      <c r="D10" s="8" t="s">
        <v>27</v>
      </c>
      <c r="F10" s="3" t="s">
        <v>28</v>
      </c>
    </row>
    <row r="11" spans="1:8" ht="15" customHeight="1" x14ac:dyDescent="0.35">
      <c r="A11" s="2" t="s">
        <v>14</v>
      </c>
      <c r="B11" s="7">
        <v>600</v>
      </c>
      <c r="D11" s="4"/>
    </row>
    <row r="12" spans="1:8" ht="15" customHeight="1" x14ac:dyDescent="0.35">
      <c r="A12" s="2" t="s">
        <v>10</v>
      </c>
      <c r="B12" s="7">
        <v>750</v>
      </c>
    </row>
    <row r="13" spans="1:8" ht="15" customHeight="1" x14ac:dyDescent="0.35">
      <c r="A13" s="2" t="s">
        <v>13</v>
      </c>
      <c r="B13" s="7">
        <v>750</v>
      </c>
    </row>
    <row r="14" spans="1:8" ht="15" customHeight="1" x14ac:dyDescent="0.35">
      <c r="A14" s="2" t="s">
        <v>11</v>
      </c>
      <c r="B14" s="7">
        <v>1000</v>
      </c>
    </row>
    <row r="15" spans="1:8" ht="15" customHeight="1" x14ac:dyDescent="0.35"/>
    <row r="16" spans="1:8" ht="15" customHeight="1" x14ac:dyDescent="0.35"/>
    <row r="17" spans="1:5" ht="15" customHeight="1" x14ac:dyDescent="0.35">
      <c r="A17" s="1" t="s">
        <v>29</v>
      </c>
      <c r="B17" s="6" t="s">
        <v>30</v>
      </c>
      <c r="D17" s="1" t="s">
        <v>31</v>
      </c>
      <c r="E17" s="5" t="s">
        <v>32</v>
      </c>
    </row>
    <row r="18" spans="1:5" ht="15" customHeight="1" x14ac:dyDescent="0.35">
      <c r="A18" s="9" t="s">
        <v>33</v>
      </c>
      <c r="B18" s="8">
        <v>0.6</v>
      </c>
      <c r="D18" s="2" t="s">
        <v>106</v>
      </c>
      <c r="E18" s="10">
        <f>SIN(RADIANS(15))</f>
        <v>0.25881904510252074</v>
      </c>
    </row>
    <row r="19" spans="1:5" ht="15" customHeight="1" x14ac:dyDescent="0.35">
      <c r="A19" s="9" t="s">
        <v>35</v>
      </c>
      <c r="B19" s="8">
        <v>0.6</v>
      </c>
      <c r="D19" s="2" t="s">
        <v>107</v>
      </c>
      <c r="E19" s="10">
        <f>SIN(RADIANS(30))</f>
        <v>0.49999999999999994</v>
      </c>
    </row>
    <row r="20" spans="1:5" ht="15" customHeight="1" x14ac:dyDescent="0.35">
      <c r="A20" s="9" t="s">
        <v>37</v>
      </c>
      <c r="B20" s="8">
        <v>0.6</v>
      </c>
      <c r="D20" s="2" t="s">
        <v>108</v>
      </c>
      <c r="E20" s="10">
        <f>SIN(RADIANS(45))</f>
        <v>0.70710678118654746</v>
      </c>
    </row>
    <row r="21" spans="1:5" ht="15" customHeight="1" x14ac:dyDescent="0.35">
      <c r="A21" s="9" t="s">
        <v>39</v>
      </c>
      <c r="B21" s="8">
        <v>0.4</v>
      </c>
      <c r="D21" s="2" t="s">
        <v>109</v>
      </c>
      <c r="E21" s="10">
        <f>SIN(RADIANS(60))</f>
        <v>0.8660254037844386</v>
      </c>
    </row>
    <row r="22" spans="1:5" ht="15" customHeight="1" x14ac:dyDescent="0.35">
      <c r="A22" s="9" t="s">
        <v>41</v>
      </c>
      <c r="B22" s="8">
        <v>0.4</v>
      </c>
      <c r="D22" s="2" t="s">
        <v>110</v>
      </c>
      <c r="E22" s="10">
        <f>SIN(RADIANS(75))</f>
        <v>0.96592582628906831</v>
      </c>
    </row>
    <row r="23" spans="1:5" ht="15" customHeight="1" x14ac:dyDescent="0.35">
      <c r="A23" s="9" t="s">
        <v>43</v>
      </c>
      <c r="B23" s="8">
        <v>0.4</v>
      </c>
    </row>
    <row r="24" spans="1:5" ht="15" customHeight="1" x14ac:dyDescent="0.35">
      <c r="A24" s="9" t="s">
        <v>44</v>
      </c>
      <c r="B24" s="8">
        <v>0.4</v>
      </c>
    </row>
    <row r="25" spans="1:5" ht="15" customHeight="1" x14ac:dyDescent="0.35">
      <c r="A25" s="9" t="s">
        <v>45</v>
      </c>
      <c r="B25" s="8">
        <v>0.25</v>
      </c>
    </row>
    <row r="26" spans="1:5" ht="15" customHeight="1" x14ac:dyDescent="0.35">
      <c r="A26" s="9" t="s">
        <v>46</v>
      </c>
      <c r="B26" s="8">
        <v>0.25</v>
      </c>
    </row>
    <row r="27" spans="1:5" ht="15" customHeight="1" x14ac:dyDescent="0.35">
      <c r="A27" s="9" t="s">
        <v>47</v>
      </c>
      <c r="B27" s="8">
        <v>0.2</v>
      </c>
    </row>
    <row r="28" spans="1:5" ht="15" customHeight="1" x14ac:dyDescent="0.35">
      <c r="A28" s="9" t="s">
        <v>48</v>
      </c>
      <c r="B28" s="8">
        <v>0.2</v>
      </c>
    </row>
    <row r="29" spans="1:5" ht="15" customHeight="1" x14ac:dyDescent="0.35">
      <c r="A29" s="9" t="s">
        <v>49</v>
      </c>
      <c r="B29" s="8">
        <v>0.2</v>
      </c>
    </row>
    <row r="30" spans="1:5" ht="15" customHeight="1" x14ac:dyDescent="0.35">
      <c r="A30" s="9" t="s">
        <v>50</v>
      </c>
      <c r="B30" s="8">
        <v>0.2</v>
      </c>
    </row>
    <row r="31" spans="1:5" ht="15" customHeight="1" x14ac:dyDescent="0.35">
      <c r="A31" s="9" t="s">
        <v>51</v>
      </c>
      <c r="B31" s="8">
        <v>0.2</v>
      </c>
    </row>
    <row r="34" spans="1:3" x14ac:dyDescent="0.35">
      <c r="A34" s="100" t="s">
        <v>105</v>
      </c>
      <c r="B34" s="101">
        <v>600</v>
      </c>
      <c r="C34">
        <v>750</v>
      </c>
    </row>
    <row r="35" spans="1:3" x14ac:dyDescent="0.35">
      <c r="A35" s="92">
        <v>2</v>
      </c>
      <c r="B35" s="101">
        <v>4</v>
      </c>
    </row>
    <row r="36" spans="1:3" x14ac:dyDescent="0.35">
      <c r="A36" s="92"/>
    </row>
  </sheetData>
  <sheetProtection algorithmName="SHA-512" hashValue="VY8mgzGFnvIMdI/QUvWzKVlvlw8jS4Bv4LtWXeef4PYyWZrf8AZrOWG2Ln6SdNSnKN4HJQNuY0cD0m4glbg+Aw==" saltValue="Adl4WCp0sEJQF6SLS0Rocw==" spinCount="100000" sheet="1" objects="1" scenarios="1" selectLockedCells="1" selectUnlockedCells="1"/>
  <mergeCells count="1">
    <mergeCell ref="A2:A4"/>
  </mergeCells>
  <pageMargins left="0.7" right="0.7" top="0.75" bottom="0.75" header="0.3" footer="0.3"/>
  <pageSetup paperSize="9" orientation="portrait" r:id="rId1"/>
  <headerFooter>
    <oddHeader>&amp;L&amp;"Century Gothic"&amp;10&amp;K000000 Business&amp;1#_x000D_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V72"/>
  <sheetViews>
    <sheetView topLeftCell="A17" zoomScale="80" zoomScaleNormal="80" workbookViewId="0">
      <selection activeCell="AA5" sqref="AA5"/>
    </sheetView>
  </sheetViews>
  <sheetFormatPr defaultRowHeight="14.5" x14ac:dyDescent="0.35"/>
  <sheetData>
    <row r="1" spans="1:21" ht="85.9" customHeight="1" x14ac:dyDescent="1">
      <c r="A1" s="228"/>
      <c r="B1" s="228"/>
      <c r="C1" s="228"/>
      <c r="D1" s="228"/>
      <c r="E1" s="210" t="s">
        <v>205</v>
      </c>
      <c r="F1" s="210"/>
      <c r="G1" s="210"/>
      <c r="H1" s="210"/>
      <c r="I1" s="210"/>
      <c r="J1" s="210"/>
      <c r="K1" s="210"/>
      <c r="L1" s="210"/>
      <c r="M1" s="210"/>
      <c r="N1" s="210"/>
      <c r="O1" s="210"/>
      <c r="P1" s="195"/>
      <c r="Q1" s="195"/>
      <c r="R1" s="78"/>
      <c r="S1" s="78"/>
    </row>
    <row r="2" spans="1:21" ht="15" customHeight="1" x14ac:dyDescent="0.35">
      <c r="A2" s="228"/>
      <c r="B2" s="228"/>
      <c r="C2" s="228"/>
      <c r="D2" s="228"/>
      <c r="E2" s="228"/>
      <c r="F2" s="228"/>
      <c r="G2" s="228"/>
      <c r="H2" s="228"/>
      <c r="I2" s="228"/>
      <c r="J2" s="228"/>
      <c r="K2" s="228"/>
      <c r="L2" s="228"/>
      <c r="M2" s="228"/>
      <c r="N2" s="228"/>
      <c r="O2" s="228"/>
      <c r="P2" s="228"/>
      <c r="Q2" s="228"/>
      <c r="R2" s="228"/>
      <c r="S2" s="228"/>
    </row>
    <row r="3" spans="1:21" ht="210" customHeight="1" x14ac:dyDescent="0.35">
      <c r="A3" s="242" t="s">
        <v>206</v>
      </c>
      <c r="B3" s="255"/>
      <c r="C3" s="255"/>
      <c r="D3" s="255"/>
      <c r="E3" s="255"/>
      <c r="F3" s="255"/>
      <c r="G3" s="255"/>
      <c r="H3" s="255"/>
      <c r="I3" s="255"/>
      <c r="J3" s="255"/>
      <c r="K3" s="255"/>
      <c r="L3" s="255"/>
      <c r="M3" s="255"/>
      <c r="N3" s="244"/>
      <c r="O3" s="244"/>
      <c r="P3" s="244"/>
      <c r="Q3" s="244"/>
      <c r="R3" s="244"/>
      <c r="S3" s="244"/>
      <c r="T3" s="140"/>
      <c r="U3" s="140"/>
    </row>
    <row r="4" spans="1:21" ht="15" customHeight="1" x14ac:dyDescent="0.35">
      <c r="A4" s="228"/>
      <c r="B4" s="228"/>
      <c r="C4" s="228"/>
      <c r="D4" s="228"/>
      <c r="E4" s="228"/>
      <c r="F4" s="228"/>
      <c r="G4" s="228"/>
      <c r="H4" s="228"/>
      <c r="I4" s="228"/>
      <c r="J4" s="228"/>
      <c r="K4" s="228"/>
      <c r="L4" s="228"/>
      <c r="M4" s="228"/>
      <c r="N4" s="228"/>
      <c r="O4" s="228"/>
      <c r="P4" s="228"/>
      <c r="Q4" s="228"/>
      <c r="R4" s="228"/>
      <c r="S4" s="228"/>
    </row>
    <row r="5" spans="1:21" s="138" customFormat="1" ht="20" customHeight="1" x14ac:dyDescent="0.45">
      <c r="A5" s="257" t="s">
        <v>157</v>
      </c>
      <c r="B5" s="257"/>
      <c r="C5" s="257"/>
      <c r="D5" s="257"/>
      <c r="E5" s="257"/>
      <c r="F5" s="257"/>
      <c r="G5" s="257"/>
      <c r="H5" s="257"/>
      <c r="I5" s="257"/>
      <c r="J5" s="257"/>
      <c r="K5" s="257"/>
      <c r="L5" s="257"/>
      <c r="M5" s="257"/>
      <c r="N5" s="257"/>
      <c r="O5" s="257"/>
      <c r="P5" s="257"/>
      <c r="Q5" s="257"/>
      <c r="R5" s="257"/>
      <c r="S5" s="257"/>
    </row>
    <row r="6" spans="1:21" s="138" customFormat="1" ht="20" customHeight="1" x14ac:dyDescent="0.45">
      <c r="A6" s="257" t="s">
        <v>158</v>
      </c>
      <c r="B6" s="257"/>
      <c r="C6" s="257"/>
      <c r="D6" s="257"/>
      <c r="E6" s="257"/>
      <c r="F6" s="257"/>
      <c r="G6" s="257"/>
      <c r="H6" s="257"/>
      <c r="I6" s="257"/>
      <c r="J6" s="257"/>
      <c r="K6" s="257"/>
      <c r="L6" s="257"/>
      <c r="M6" s="257"/>
      <c r="N6" s="257"/>
      <c r="O6" s="257"/>
      <c r="P6" s="257"/>
      <c r="Q6" s="257"/>
      <c r="R6" s="257"/>
      <c r="S6" s="257"/>
    </row>
    <row r="7" spans="1:21" s="138" customFormat="1" ht="20" customHeight="1" x14ac:dyDescent="0.45">
      <c r="A7" s="253" t="s">
        <v>117</v>
      </c>
      <c r="B7" s="253"/>
      <c r="C7" s="253"/>
      <c r="D7" s="253"/>
      <c r="E7" s="253"/>
      <c r="F7" s="253"/>
      <c r="G7" s="253"/>
      <c r="H7" s="253"/>
      <c r="I7" s="253"/>
      <c r="J7" s="253"/>
      <c r="K7" s="253"/>
      <c r="L7" s="253"/>
      <c r="M7" s="253"/>
      <c r="N7" s="253"/>
      <c r="O7" s="253"/>
      <c r="P7" s="253"/>
      <c r="Q7" s="253"/>
      <c r="R7" s="257"/>
      <c r="S7" s="257"/>
    </row>
    <row r="8" spans="1:21" s="138" customFormat="1" ht="20" customHeight="1" x14ac:dyDescent="0.45">
      <c r="A8" s="253" t="s">
        <v>112</v>
      </c>
      <c r="B8" s="253"/>
      <c r="C8" s="253"/>
      <c r="D8" s="253"/>
      <c r="E8" s="253"/>
      <c r="F8" s="253"/>
      <c r="G8" s="253"/>
      <c r="H8" s="253"/>
      <c r="I8" s="253"/>
      <c r="J8" s="253"/>
      <c r="K8" s="253"/>
      <c r="L8" s="253"/>
      <c r="M8" s="253"/>
      <c r="N8" s="253"/>
      <c r="O8" s="253"/>
      <c r="P8" s="253"/>
      <c r="Q8" s="253"/>
      <c r="R8" s="257"/>
      <c r="S8" s="257"/>
    </row>
    <row r="9" spans="1:21" s="138" customFormat="1" ht="20" customHeight="1" x14ac:dyDescent="0.45">
      <c r="A9" s="253" t="s">
        <v>113</v>
      </c>
      <c r="B9" s="253"/>
      <c r="C9" s="253"/>
      <c r="D9" s="253"/>
      <c r="E9" s="253"/>
      <c r="F9" s="253"/>
      <c r="G9" s="253"/>
      <c r="H9" s="253"/>
      <c r="I9" s="253"/>
      <c r="J9" s="253"/>
      <c r="K9" s="253"/>
      <c r="L9" s="253"/>
      <c r="M9" s="253"/>
      <c r="N9" s="253"/>
      <c r="O9" s="253"/>
      <c r="P9" s="253"/>
      <c r="Q9" s="253"/>
      <c r="R9" s="180"/>
      <c r="S9" s="180"/>
    </row>
    <row r="10" spans="1:21" s="138" customFormat="1" ht="20" customHeight="1" x14ac:dyDescent="0.45">
      <c r="A10" s="253" t="s">
        <v>141</v>
      </c>
      <c r="B10" s="253"/>
      <c r="C10" s="253"/>
      <c r="D10" s="253"/>
      <c r="E10" s="253"/>
      <c r="F10" s="253"/>
      <c r="G10" s="253"/>
      <c r="H10" s="253"/>
      <c r="I10" s="253"/>
      <c r="J10" s="253"/>
      <c r="K10" s="253"/>
      <c r="L10" s="253"/>
      <c r="M10" s="253"/>
      <c r="N10" s="253"/>
      <c r="O10" s="253"/>
      <c r="P10" s="253"/>
      <c r="Q10" s="253"/>
      <c r="R10" s="180"/>
      <c r="S10" s="180"/>
    </row>
    <row r="11" spans="1:21" s="138" customFormat="1" ht="20" customHeight="1" x14ac:dyDescent="0.45">
      <c r="A11" s="253" t="s">
        <v>114</v>
      </c>
      <c r="B11" s="253"/>
      <c r="C11" s="253"/>
      <c r="D11" s="253"/>
      <c r="E11" s="253"/>
      <c r="F11" s="253"/>
      <c r="G11" s="253"/>
      <c r="H11" s="253"/>
      <c r="I11" s="253"/>
      <c r="J11" s="253"/>
      <c r="K11" s="253"/>
      <c r="L11" s="253"/>
      <c r="M11" s="253"/>
      <c r="N11" s="253"/>
      <c r="O11" s="253"/>
      <c r="P11" s="253"/>
      <c r="Q11" s="253"/>
      <c r="R11" s="180"/>
      <c r="S11" s="180"/>
    </row>
    <row r="12" spans="1:21" s="138" customFormat="1" ht="20" customHeight="1" x14ac:dyDescent="0.45">
      <c r="A12" s="253" t="s">
        <v>159</v>
      </c>
      <c r="B12" s="254"/>
      <c r="C12" s="254"/>
      <c r="D12" s="254"/>
      <c r="E12" s="254"/>
      <c r="F12" s="254"/>
      <c r="G12" s="254"/>
      <c r="H12" s="254"/>
      <c r="I12" s="254"/>
      <c r="J12" s="254"/>
      <c r="K12" s="254"/>
      <c r="L12" s="254"/>
      <c r="M12" s="254"/>
      <c r="N12" s="254"/>
      <c r="O12" s="254"/>
      <c r="P12" s="254"/>
      <c r="Q12" s="254"/>
      <c r="R12" s="180"/>
      <c r="S12" s="180"/>
    </row>
    <row r="13" spans="1:21" ht="15" customHeight="1" x14ac:dyDescent="0.35">
      <c r="A13" s="228"/>
      <c r="B13" s="228"/>
      <c r="C13" s="228"/>
      <c r="D13" s="228"/>
      <c r="E13" s="228"/>
      <c r="F13" s="228"/>
      <c r="G13" s="228"/>
      <c r="H13" s="228"/>
      <c r="I13" s="228"/>
      <c r="J13" s="228"/>
      <c r="K13" s="228"/>
      <c r="L13" s="228"/>
      <c r="M13" s="228"/>
      <c r="N13" s="228"/>
      <c r="O13" s="228"/>
      <c r="P13" s="228"/>
      <c r="Q13" s="228"/>
      <c r="R13" s="78"/>
      <c r="S13" s="78"/>
    </row>
    <row r="14" spans="1:21" s="139" customFormat="1" ht="155" customHeight="1" x14ac:dyDescent="0.35">
      <c r="A14" s="248" t="s">
        <v>160</v>
      </c>
      <c r="B14" s="249"/>
      <c r="C14" s="249"/>
      <c r="D14" s="249"/>
      <c r="E14" s="249"/>
      <c r="F14" s="249"/>
      <c r="G14" s="249"/>
      <c r="H14" s="249"/>
      <c r="I14" s="249"/>
      <c r="J14" s="249"/>
      <c r="K14" s="249"/>
      <c r="L14" s="249"/>
      <c r="M14" s="249"/>
      <c r="N14" s="249"/>
      <c r="O14" s="249"/>
      <c r="P14" s="249"/>
      <c r="Q14" s="249"/>
      <c r="R14" s="250"/>
      <c r="S14" s="250"/>
    </row>
    <row r="15" spans="1:21" s="139" customFormat="1" ht="15" customHeight="1" x14ac:dyDescent="0.35">
      <c r="A15" s="146"/>
      <c r="B15" s="145"/>
      <c r="C15" s="145"/>
      <c r="D15" s="145"/>
      <c r="E15" s="145"/>
      <c r="F15" s="145"/>
      <c r="G15" s="145"/>
      <c r="H15" s="145"/>
      <c r="I15" s="145"/>
      <c r="J15" s="145"/>
      <c r="K15" s="145"/>
      <c r="L15" s="145"/>
      <c r="M15" s="145"/>
      <c r="N15" s="145"/>
      <c r="O15" s="145"/>
      <c r="P15" s="145"/>
      <c r="Q15" s="145"/>
      <c r="R15" s="151" t="s">
        <v>124</v>
      </c>
      <c r="S15" s="145"/>
    </row>
    <row r="16" spans="1:21" s="138" customFormat="1" ht="160" customHeight="1" x14ac:dyDescent="0.45">
      <c r="A16" s="251" t="s">
        <v>161</v>
      </c>
      <c r="B16" s="252"/>
      <c r="C16" s="252"/>
      <c r="D16" s="252"/>
      <c r="E16" s="252"/>
      <c r="F16" s="252"/>
      <c r="G16" s="252"/>
      <c r="H16" s="252"/>
      <c r="I16" s="252"/>
      <c r="J16" s="252"/>
      <c r="K16" s="252"/>
      <c r="L16" s="252"/>
      <c r="M16" s="252"/>
      <c r="N16" s="252"/>
      <c r="O16" s="252"/>
      <c r="P16" s="252"/>
      <c r="Q16" s="252"/>
      <c r="R16" s="247"/>
      <c r="S16" s="247"/>
    </row>
    <row r="17" spans="1:19" s="138" customFormat="1" ht="200" customHeight="1" x14ac:dyDescent="0.45">
      <c r="A17" s="251"/>
      <c r="B17" s="247"/>
      <c r="C17" s="247"/>
      <c r="D17" s="247"/>
      <c r="E17" s="247"/>
      <c r="F17" s="247"/>
      <c r="G17" s="247"/>
      <c r="H17" s="247"/>
      <c r="I17" s="247"/>
      <c r="J17" s="247"/>
      <c r="K17" s="247"/>
      <c r="L17" s="247"/>
      <c r="M17" s="247"/>
      <c r="N17" s="247"/>
      <c r="O17" s="247"/>
      <c r="P17" s="247"/>
      <c r="Q17" s="247"/>
      <c r="R17" s="247"/>
      <c r="S17" s="247"/>
    </row>
    <row r="18" spans="1:19" s="138" customFormat="1" ht="140" customHeight="1" x14ac:dyDescent="0.45">
      <c r="A18" s="229" t="s">
        <v>192</v>
      </c>
      <c r="B18" s="248"/>
      <c r="C18" s="248"/>
      <c r="D18" s="248"/>
      <c r="E18" s="248"/>
      <c r="F18" s="248"/>
      <c r="G18" s="248"/>
      <c r="H18" s="248"/>
      <c r="I18" s="248"/>
      <c r="J18" s="248"/>
      <c r="K18" s="248"/>
      <c r="L18" s="248"/>
      <c r="M18" s="248"/>
      <c r="N18" s="248"/>
      <c r="O18" s="248"/>
      <c r="P18" s="248"/>
      <c r="Q18" s="248"/>
      <c r="R18" s="248"/>
      <c r="S18" s="248"/>
    </row>
    <row r="19" spans="1:19" s="138" customFormat="1" ht="400" customHeight="1" x14ac:dyDescent="0.45">
      <c r="A19" s="229"/>
      <c r="B19" s="246"/>
      <c r="C19" s="246"/>
      <c r="D19" s="246"/>
      <c r="E19" s="246"/>
      <c r="F19" s="246"/>
      <c r="G19" s="246"/>
      <c r="H19" s="246"/>
      <c r="I19" s="246"/>
      <c r="J19" s="246"/>
      <c r="K19" s="246"/>
      <c r="L19" s="246"/>
      <c r="M19" s="246"/>
      <c r="N19" s="246"/>
      <c r="O19" s="246"/>
      <c r="P19" s="246"/>
      <c r="Q19" s="246"/>
      <c r="R19" s="246"/>
      <c r="S19" s="246"/>
    </row>
    <row r="20" spans="1:19" s="138" customFormat="1" ht="10" customHeight="1" x14ac:dyDescent="0.45">
      <c r="A20" s="251"/>
      <c r="B20" s="247"/>
      <c r="C20" s="247"/>
      <c r="D20" s="247"/>
      <c r="E20" s="247"/>
      <c r="F20" s="247"/>
      <c r="G20" s="247"/>
      <c r="H20" s="247"/>
      <c r="I20" s="247"/>
      <c r="J20" s="247"/>
      <c r="K20" s="247"/>
      <c r="L20" s="247"/>
      <c r="M20" s="247"/>
      <c r="N20" s="247"/>
      <c r="O20" s="247"/>
      <c r="P20" s="247"/>
      <c r="Q20" s="247"/>
      <c r="R20" s="247"/>
      <c r="S20" s="247"/>
    </row>
    <row r="21" spans="1:19" s="138" customFormat="1" ht="15" customHeight="1" x14ac:dyDescent="0.45">
      <c r="A21" s="242" t="s">
        <v>115</v>
      </c>
      <c r="B21" s="247"/>
      <c r="C21" s="247"/>
      <c r="D21" s="247"/>
      <c r="E21" s="247"/>
      <c r="F21" s="247"/>
      <c r="G21" s="247"/>
      <c r="H21" s="247"/>
      <c r="I21" s="247"/>
      <c r="J21" s="247"/>
      <c r="K21" s="247"/>
      <c r="L21" s="247"/>
      <c r="M21" s="247"/>
      <c r="N21" s="247"/>
      <c r="O21" s="247"/>
      <c r="P21" s="247"/>
      <c r="Q21" s="247"/>
      <c r="R21" s="247"/>
      <c r="S21" s="247"/>
    </row>
    <row r="22" spans="1:19" s="139" customFormat="1" ht="15" customHeight="1" x14ac:dyDescent="0.35">
      <c r="A22" s="146"/>
      <c r="B22" s="145"/>
      <c r="C22" s="145"/>
      <c r="D22" s="145"/>
      <c r="E22" s="145"/>
      <c r="F22" s="145"/>
      <c r="G22" s="145"/>
      <c r="H22" s="145"/>
      <c r="I22" s="145"/>
      <c r="J22" s="145"/>
      <c r="K22" s="145"/>
      <c r="L22" s="145"/>
      <c r="M22" s="145"/>
      <c r="N22" s="145"/>
      <c r="O22" s="145"/>
      <c r="P22" s="145"/>
      <c r="Q22" s="145"/>
      <c r="R22" s="151" t="s">
        <v>124</v>
      </c>
      <c r="S22" s="145"/>
    </row>
    <row r="23" spans="1:19" s="138" customFormat="1" ht="263.39999999999998" customHeight="1" x14ac:dyDescent="0.45">
      <c r="A23" s="258" t="s">
        <v>163</v>
      </c>
      <c r="B23" s="249"/>
      <c r="C23" s="249"/>
      <c r="D23" s="249"/>
      <c r="E23" s="249"/>
      <c r="F23" s="249"/>
      <c r="G23" s="249"/>
      <c r="H23" s="249"/>
      <c r="I23" s="249"/>
      <c r="J23" s="249"/>
      <c r="K23" s="249"/>
      <c r="L23" s="249"/>
      <c r="M23" s="249"/>
      <c r="N23" s="249"/>
      <c r="O23" s="249"/>
      <c r="P23" s="249"/>
      <c r="Q23" s="249"/>
      <c r="R23" s="247"/>
      <c r="S23" s="247"/>
    </row>
    <row r="24" spans="1:19" s="138" customFormat="1" ht="225" customHeight="1" x14ac:dyDescent="0.45">
      <c r="A24" s="229" t="s">
        <v>164</v>
      </c>
      <c r="B24" s="247"/>
      <c r="C24" s="247"/>
      <c r="D24" s="247"/>
      <c r="E24" s="247"/>
      <c r="F24" s="247"/>
      <c r="G24" s="247"/>
      <c r="H24" s="247"/>
      <c r="I24" s="247"/>
      <c r="J24" s="247"/>
      <c r="K24" s="247"/>
      <c r="L24" s="247"/>
      <c r="M24" s="247"/>
      <c r="N24" s="247"/>
      <c r="O24" s="247"/>
      <c r="P24" s="247"/>
      <c r="Q24" s="247"/>
      <c r="R24" s="247"/>
      <c r="S24" s="247"/>
    </row>
    <row r="25" spans="1:19" s="138" customFormat="1" ht="200" customHeight="1" x14ac:dyDescent="0.45">
      <c r="A25" s="259" t="s">
        <v>118</v>
      </c>
      <c r="B25" s="247"/>
      <c r="C25" s="247"/>
      <c r="D25" s="247"/>
      <c r="E25" s="247"/>
      <c r="F25" s="247"/>
      <c r="G25" s="247"/>
      <c r="H25" s="247"/>
      <c r="I25" s="241" t="s">
        <v>119</v>
      </c>
      <c r="J25" s="241"/>
      <c r="K25" s="241"/>
      <c r="L25" s="241"/>
      <c r="M25" s="241"/>
      <c r="N25" s="241"/>
      <c r="O25" s="241"/>
      <c r="P25" s="241"/>
      <c r="Q25" s="241"/>
      <c r="R25" s="241"/>
      <c r="S25" s="241"/>
    </row>
    <row r="26" spans="1:19" s="138" customFormat="1" ht="200" customHeight="1" x14ac:dyDescent="0.45">
      <c r="A26" s="260" t="s">
        <v>120</v>
      </c>
      <c r="B26" s="247"/>
      <c r="C26" s="247"/>
      <c r="D26" s="247"/>
      <c r="E26" s="247"/>
      <c r="F26" s="247"/>
      <c r="G26" s="247"/>
      <c r="H26" s="247"/>
      <c r="I26" s="256" t="s">
        <v>121</v>
      </c>
      <c r="J26" s="256"/>
      <c r="K26" s="256"/>
      <c r="L26" s="256"/>
      <c r="M26" s="256"/>
      <c r="N26" s="256"/>
      <c r="O26" s="256"/>
      <c r="P26" s="256"/>
      <c r="Q26" s="256"/>
      <c r="R26" s="256"/>
      <c r="S26" s="256"/>
    </row>
    <row r="27" spans="1:19" s="138" customFormat="1" ht="200" customHeight="1" x14ac:dyDescent="0.45">
      <c r="A27" s="260" t="s">
        <v>122</v>
      </c>
      <c r="B27" s="247"/>
      <c r="C27" s="247"/>
      <c r="D27" s="247"/>
      <c r="E27" s="247"/>
      <c r="F27" s="247"/>
      <c r="G27" s="247"/>
      <c r="H27" s="247"/>
      <c r="I27" s="256" t="s">
        <v>170</v>
      </c>
      <c r="J27" s="256"/>
      <c r="K27" s="256"/>
      <c r="L27" s="256"/>
      <c r="M27" s="256"/>
      <c r="N27" s="256"/>
      <c r="O27" s="256"/>
      <c r="P27" s="256"/>
      <c r="Q27" s="256"/>
      <c r="R27" s="256"/>
      <c r="S27" s="256"/>
    </row>
    <row r="28" spans="1:19" s="138" customFormat="1" ht="200" customHeight="1" x14ac:dyDescent="0.45">
      <c r="A28" s="260" t="s">
        <v>123</v>
      </c>
      <c r="B28" s="247"/>
      <c r="C28" s="247"/>
      <c r="D28" s="247"/>
      <c r="E28" s="247"/>
      <c r="F28" s="247"/>
      <c r="G28" s="247"/>
      <c r="H28" s="247"/>
      <c r="I28" s="256" t="s">
        <v>162</v>
      </c>
      <c r="J28" s="256"/>
      <c r="K28" s="256"/>
      <c r="L28" s="256"/>
      <c r="M28" s="256"/>
      <c r="N28" s="256"/>
      <c r="O28" s="256"/>
      <c r="P28" s="256"/>
      <c r="Q28" s="256"/>
      <c r="R28" s="256"/>
      <c r="S28" s="256"/>
    </row>
    <row r="29" spans="1:19" s="138" customFormat="1" ht="15" customHeight="1" x14ac:dyDescent="0.45">
      <c r="A29" s="145"/>
      <c r="B29" s="145"/>
      <c r="C29" s="145"/>
      <c r="D29" s="145"/>
      <c r="E29" s="145"/>
      <c r="F29" s="145"/>
      <c r="G29" s="145"/>
      <c r="H29" s="145"/>
      <c r="I29" s="145"/>
      <c r="J29" s="145"/>
      <c r="K29" s="145"/>
      <c r="L29" s="145"/>
      <c r="M29" s="145"/>
      <c r="N29" s="145"/>
      <c r="O29" s="145"/>
      <c r="P29" s="145"/>
      <c r="Q29" s="145"/>
      <c r="R29" s="151" t="s">
        <v>124</v>
      </c>
      <c r="S29" s="144"/>
    </row>
    <row r="30" spans="1:19" s="138" customFormat="1" ht="85" customHeight="1" x14ac:dyDescent="0.45">
      <c r="A30" s="258" t="s">
        <v>194</v>
      </c>
      <c r="B30" s="249"/>
      <c r="C30" s="249"/>
      <c r="D30" s="249"/>
      <c r="E30" s="249"/>
      <c r="F30" s="249"/>
      <c r="G30" s="249"/>
      <c r="H30" s="249"/>
      <c r="I30" s="249"/>
      <c r="J30" s="249"/>
      <c r="K30" s="249"/>
      <c r="L30" s="249"/>
      <c r="M30" s="249"/>
      <c r="N30" s="249"/>
      <c r="O30" s="249"/>
      <c r="P30" s="249"/>
      <c r="Q30" s="249"/>
      <c r="R30" s="247"/>
      <c r="S30" s="247"/>
    </row>
    <row r="31" spans="1:19" s="138" customFormat="1" ht="20" customHeight="1" x14ac:dyDescent="0.45">
      <c r="A31" s="150"/>
      <c r="B31" s="149"/>
      <c r="C31" s="153"/>
      <c r="D31" s="144"/>
      <c r="E31" s="144"/>
      <c r="F31" s="272" t="s">
        <v>125</v>
      </c>
      <c r="G31" s="273"/>
      <c r="H31" s="273"/>
      <c r="I31" s="263" t="s">
        <v>33</v>
      </c>
      <c r="J31" s="263"/>
      <c r="K31" s="263"/>
      <c r="L31" s="263"/>
      <c r="M31" s="271"/>
      <c r="N31" s="228"/>
      <c r="O31" s="228"/>
      <c r="P31" s="228"/>
      <c r="Q31" s="228"/>
      <c r="R31" s="228"/>
      <c r="S31" s="228"/>
    </row>
    <row r="32" spans="1:19" s="138" customFormat="1" ht="20" customHeight="1" x14ac:dyDescent="0.45">
      <c r="A32" s="150"/>
      <c r="B32" s="154"/>
      <c r="C32" s="153"/>
      <c r="D32" s="155"/>
      <c r="E32" s="155"/>
      <c r="F32" s="273"/>
      <c r="G32" s="273"/>
      <c r="H32" s="273"/>
      <c r="I32" s="263" t="s">
        <v>35</v>
      </c>
      <c r="J32" s="263"/>
      <c r="K32" s="263"/>
      <c r="L32" s="263"/>
      <c r="M32" s="228"/>
      <c r="N32" s="228"/>
      <c r="O32" s="228"/>
      <c r="P32" s="228"/>
      <c r="Q32" s="228"/>
      <c r="R32" s="228"/>
      <c r="S32" s="228"/>
    </row>
    <row r="33" spans="1:20" s="138" customFormat="1" ht="20" customHeight="1" x14ac:dyDescent="0.45">
      <c r="A33" s="150"/>
      <c r="B33" s="154"/>
      <c r="C33" s="153"/>
      <c r="D33" s="155"/>
      <c r="E33" s="155"/>
      <c r="F33" s="273"/>
      <c r="G33" s="273"/>
      <c r="H33" s="273"/>
      <c r="I33" s="263" t="s">
        <v>37</v>
      </c>
      <c r="J33" s="263"/>
      <c r="K33" s="263"/>
      <c r="L33" s="263"/>
      <c r="M33" s="228"/>
      <c r="N33" s="228"/>
      <c r="O33" s="228"/>
      <c r="P33" s="228"/>
      <c r="Q33" s="228"/>
      <c r="R33" s="228"/>
      <c r="S33" s="228"/>
    </row>
    <row r="34" spans="1:20" s="138" customFormat="1" ht="20" customHeight="1" x14ac:dyDescent="0.45">
      <c r="A34" s="150"/>
      <c r="B34" s="149"/>
      <c r="C34" s="153"/>
      <c r="D34" s="155"/>
      <c r="E34" s="155"/>
      <c r="F34" s="274" t="s">
        <v>126</v>
      </c>
      <c r="G34" s="274"/>
      <c r="H34" s="274"/>
      <c r="I34" s="264" t="s">
        <v>39</v>
      </c>
      <c r="J34" s="264"/>
      <c r="K34" s="264"/>
      <c r="L34" s="264"/>
      <c r="M34" s="228"/>
      <c r="N34" s="228"/>
      <c r="O34" s="228"/>
      <c r="P34" s="228"/>
      <c r="Q34" s="228"/>
      <c r="R34" s="228"/>
      <c r="S34" s="228"/>
    </row>
    <row r="35" spans="1:20" s="138" customFormat="1" ht="20" customHeight="1" x14ac:dyDescent="0.45">
      <c r="A35" s="150"/>
      <c r="B35" s="154"/>
      <c r="C35" s="153"/>
      <c r="D35" s="155"/>
      <c r="E35" s="155"/>
      <c r="F35" s="274"/>
      <c r="G35" s="274"/>
      <c r="H35" s="274"/>
      <c r="I35" s="264" t="s">
        <v>41</v>
      </c>
      <c r="J35" s="264"/>
      <c r="K35" s="264"/>
      <c r="L35" s="264"/>
      <c r="M35" s="228"/>
      <c r="N35" s="228"/>
      <c r="O35" s="228"/>
      <c r="P35" s="228"/>
      <c r="Q35" s="228"/>
      <c r="R35" s="228"/>
      <c r="S35" s="228"/>
    </row>
    <row r="36" spans="1:20" s="138" customFormat="1" ht="20" customHeight="1" x14ac:dyDescent="0.45">
      <c r="A36" s="150"/>
      <c r="B36" s="154"/>
      <c r="C36" s="153"/>
      <c r="D36" s="155"/>
      <c r="E36" s="155"/>
      <c r="F36" s="274"/>
      <c r="G36" s="274"/>
      <c r="H36" s="274"/>
      <c r="I36" s="264" t="s">
        <v>43</v>
      </c>
      <c r="J36" s="264"/>
      <c r="K36" s="264"/>
      <c r="L36" s="264"/>
      <c r="M36" s="228"/>
      <c r="N36" s="228"/>
      <c r="O36" s="228"/>
      <c r="P36" s="228"/>
      <c r="Q36" s="228"/>
      <c r="R36" s="228"/>
      <c r="S36" s="228"/>
    </row>
    <row r="37" spans="1:20" s="138" customFormat="1" ht="20" customHeight="1" x14ac:dyDescent="0.45">
      <c r="A37" s="150"/>
      <c r="B37" s="154"/>
      <c r="C37" s="153"/>
      <c r="D37" s="155"/>
      <c r="E37" s="155"/>
      <c r="F37" s="274"/>
      <c r="G37" s="274"/>
      <c r="H37" s="274"/>
      <c r="I37" s="264" t="s">
        <v>44</v>
      </c>
      <c r="J37" s="264"/>
      <c r="K37" s="264"/>
      <c r="L37" s="264"/>
      <c r="M37" s="228"/>
      <c r="N37" s="228"/>
      <c r="O37" s="228"/>
      <c r="P37" s="228"/>
      <c r="Q37" s="228"/>
      <c r="R37" s="228"/>
      <c r="S37" s="228"/>
    </row>
    <row r="38" spans="1:20" s="138" customFormat="1" ht="20" customHeight="1" x14ac:dyDescent="0.45">
      <c r="A38" s="150"/>
      <c r="B38" s="148"/>
      <c r="C38" s="148"/>
      <c r="D38" s="155"/>
      <c r="E38" s="155"/>
      <c r="F38" s="261" t="s">
        <v>127</v>
      </c>
      <c r="G38" s="261"/>
      <c r="H38" s="261"/>
      <c r="I38" s="266" t="s">
        <v>45</v>
      </c>
      <c r="J38" s="266"/>
      <c r="K38" s="266"/>
      <c r="L38" s="266"/>
      <c r="M38" s="228"/>
      <c r="N38" s="228"/>
      <c r="O38" s="228"/>
      <c r="P38" s="228"/>
      <c r="Q38" s="228"/>
      <c r="R38" s="228"/>
      <c r="S38" s="228"/>
    </row>
    <row r="39" spans="1:20" s="138" customFormat="1" ht="20" customHeight="1" x14ac:dyDescent="0.45">
      <c r="A39" s="150"/>
      <c r="B39" s="148"/>
      <c r="C39" s="148"/>
      <c r="D39" s="155"/>
      <c r="E39" s="155"/>
      <c r="F39" s="261"/>
      <c r="G39" s="261"/>
      <c r="H39" s="261"/>
      <c r="I39" s="266" t="s">
        <v>46</v>
      </c>
      <c r="J39" s="266"/>
      <c r="K39" s="266"/>
      <c r="L39" s="266"/>
      <c r="M39" s="228"/>
      <c r="N39" s="228"/>
      <c r="O39" s="228"/>
      <c r="P39" s="228"/>
      <c r="Q39" s="228"/>
      <c r="R39" s="228"/>
      <c r="S39" s="228"/>
    </row>
    <row r="40" spans="1:20" s="138" customFormat="1" ht="20" customHeight="1" x14ac:dyDescent="0.45">
      <c r="A40" s="150"/>
      <c r="B40" s="148"/>
      <c r="C40" s="148"/>
      <c r="D40" s="155"/>
      <c r="E40" s="155"/>
      <c r="F40" s="262" t="s">
        <v>128</v>
      </c>
      <c r="G40" s="262"/>
      <c r="H40" s="262"/>
      <c r="I40" s="265" t="s">
        <v>47</v>
      </c>
      <c r="J40" s="265"/>
      <c r="K40" s="265"/>
      <c r="L40" s="265"/>
      <c r="M40" s="228"/>
      <c r="N40" s="228"/>
      <c r="O40" s="228"/>
      <c r="P40" s="228"/>
      <c r="Q40" s="228"/>
      <c r="R40" s="228"/>
      <c r="S40" s="228"/>
    </row>
    <row r="41" spans="1:20" s="138" customFormat="1" ht="20" customHeight="1" x14ac:dyDescent="0.45">
      <c r="A41" s="150"/>
      <c r="B41" s="148"/>
      <c r="C41" s="148"/>
      <c r="D41" s="155"/>
      <c r="E41" s="155"/>
      <c r="F41" s="262"/>
      <c r="G41" s="262"/>
      <c r="H41" s="262"/>
      <c r="I41" s="265" t="s">
        <v>48</v>
      </c>
      <c r="J41" s="265"/>
      <c r="K41" s="265"/>
      <c r="L41" s="265"/>
      <c r="M41" s="228"/>
      <c r="N41" s="228"/>
      <c r="O41" s="228"/>
      <c r="P41" s="228"/>
      <c r="Q41" s="228"/>
      <c r="R41" s="228"/>
      <c r="S41" s="228"/>
    </row>
    <row r="42" spans="1:20" s="138" customFormat="1" ht="20" customHeight="1" x14ac:dyDescent="0.45">
      <c r="A42" s="150"/>
      <c r="B42" s="148"/>
      <c r="C42" s="148"/>
      <c r="D42" s="155"/>
      <c r="E42" s="155"/>
      <c r="F42" s="262"/>
      <c r="G42" s="262"/>
      <c r="H42" s="262"/>
      <c r="I42" s="265" t="s">
        <v>49</v>
      </c>
      <c r="J42" s="265"/>
      <c r="K42" s="265"/>
      <c r="L42" s="265"/>
      <c r="M42" s="228"/>
      <c r="N42" s="228"/>
      <c r="O42" s="228"/>
      <c r="P42" s="228"/>
      <c r="Q42" s="228"/>
      <c r="R42" s="228"/>
      <c r="S42" s="228"/>
    </row>
    <row r="43" spans="1:20" s="138" customFormat="1" ht="20" customHeight="1" x14ac:dyDescent="0.45">
      <c r="A43" s="150"/>
      <c r="B43" s="148"/>
      <c r="C43" s="148"/>
      <c r="D43" s="155"/>
      <c r="E43" s="155"/>
      <c r="F43" s="262"/>
      <c r="G43" s="262"/>
      <c r="H43" s="262"/>
      <c r="I43" s="265" t="s">
        <v>50</v>
      </c>
      <c r="J43" s="265"/>
      <c r="K43" s="265"/>
      <c r="L43" s="265"/>
      <c r="M43" s="228"/>
      <c r="N43" s="228"/>
      <c r="O43" s="228"/>
      <c r="P43" s="228"/>
      <c r="Q43" s="228"/>
      <c r="R43" s="228"/>
      <c r="S43" s="228"/>
    </row>
    <row r="44" spans="1:20" s="138" customFormat="1" ht="20" customHeight="1" x14ac:dyDescent="0.45">
      <c r="A44" s="150"/>
      <c r="B44" s="148"/>
      <c r="C44" s="148"/>
      <c r="D44" s="155"/>
      <c r="E44" s="155"/>
      <c r="F44" s="262"/>
      <c r="G44" s="262"/>
      <c r="H44" s="262"/>
      <c r="I44" s="265" t="s">
        <v>51</v>
      </c>
      <c r="J44" s="265"/>
      <c r="K44" s="265"/>
      <c r="L44" s="265"/>
      <c r="M44" s="228"/>
      <c r="N44" s="228"/>
      <c r="O44" s="228"/>
      <c r="P44" s="228"/>
      <c r="Q44" s="228"/>
      <c r="R44" s="228"/>
      <c r="S44" s="228"/>
    </row>
    <row r="45" spans="1:20" s="138" customFormat="1" ht="15" customHeight="1" x14ac:dyDescent="0.45">
      <c r="A45" s="150"/>
      <c r="B45" s="148"/>
      <c r="C45" s="148"/>
      <c r="D45" s="148"/>
      <c r="E45" s="148"/>
      <c r="F45" s="148"/>
      <c r="G45" s="148"/>
      <c r="H45" s="148"/>
      <c r="I45" s="148"/>
      <c r="J45" s="148"/>
      <c r="K45" s="148"/>
      <c r="L45" s="148"/>
      <c r="M45" s="228"/>
      <c r="N45" s="228"/>
      <c r="O45" s="228"/>
      <c r="P45" s="228"/>
      <c r="Q45" s="228"/>
      <c r="R45" s="228"/>
      <c r="S45" s="228"/>
    </row>
    <row r="46" spans="1:20" s="138" customFormat="1" ht="160" customHeight="1" x14ac:dyDescent="0.45">
      <c r="A46" s="229" t="s">
        <v>196</v>
      </c>
      <c r="B46" s="229"/>
      <c r="C46" s="229"/>
      <c r="D46" s="229"/>
      <c r="E46" s="229"/>
      <c r="F46" s="229"/>
      <c r="G46" s="229"/>
      <c r="H46" s="229"/>
      <c r="I46" s="229"/>
      <c r="J46" s="229"/>
      <c r="K46" s="229"/>
      <c r="L46" s="229"/>
      <c r="M46" s="229"/>
      <c r="N46" s="229"/>
      <c r="O46" s="236"/>
      <c r="P46" s="237"/>
      <c r="Q46" s="237"/>
      <c r="R46" s="237"/>
      <c r="S46" s="237"/>
    </row>
    <row r="47" spans="1:20" s="138" customFormat="1" ht="95" customHeight="1" x14ac:dyDescent="0.45">
      <c r="A47" s="229" t="s">
        <v>165</v>
      </c>
      <c r="B47" s="238"/>
      <c r="C47" s="238"/>
      <c r="D47" s="238"/>
      <c r="E47" s="238"/>
      <c r="F47" s="238"/>
      <c r="G47" s="238"/>
      <c r="H47" s="238"/>
      <c r="I47" s="238"/>
      <c r="J47" s="238"/>
      <c r="K47" s="238"/>
      <c r="L47" s="238"/>
      <c r="M47" s="238"/>
      <c r="N47" s="238"/>
      <c r="O47" s="238"/>
      <c r="P47" s="238"/>
      <c r="Q47" s="238"/>
      <c r="R47" s="238"/>
      <c r="S47" s="238"/>
      <c r="T47"/>
    </row>
    <row r="48" spans="1:20" s="138" customFormat="1" ht="15" customHeight="1" x14ac:dyDescent="0.45">
      <c r="A48" s="145"/>
      <c r="B48" s="145"/>
      <c r="C48" s="145"/>
      <c r="D48" s="145"/>
      <c r="E48" s="145"/>
      <c r="F48" s="145"/>
      <c r="G48" s="145"/>
      <c r="H48" s="145"/>
      <c r="I48" s="145"/>
      <c r="J48" s="145"/>
      <c r="K48" s="145"/>
      <c r="L48" s="145"/>
      <c r="M48" s="145"/>
      <c r="N48" s="145"/>
      <c r="O48" s="145"/>
      <c r="P48" s="145"/>
      <c r="Q48" s="145"/>
      <c r="R48" s="151" t="s">
        <v>124</v>
      </c>
      <c r="S48" s="144"/>
    </row>
    <row r="49" spans="1:22" s="138" customFormat="1" ht="120" customHeight="1" x14ac:dyDescent="0.45">
      <c r="A49" s="230" t="s">
        <v>166</v>
      </c>
      <c r="B49" s="239"/>
      <c r="C49" s="239"/>
      <c r="D49" s="239"/>
      <c r="E49" s="239"/>
      <c r="F49" s="239"/>
      <c r="G49" s="239"/>
      <c r="H49" s="239"/>
      <c r="I49" s="239"/>
      <c r="J49" s="239"/>
      <c r="K49" s="239"/>
      <c r="L49" s="239"/>
      <c r="M49" s="239"/>
      <c r="N49" s="239"/>
      <c r="O49" s="149"/>
      <c r="P49" s="149"/>
      <c r="Q49" s="149"/>
      <c r="R49" s="147"/>
      <c r="S49" s="147"/>
    </row>
    <row r="50" spans="1:22" s="138" customFormat="1" ht="150" customHeight="1" x14ac:dyDescent="0.45">
      <c r="A50" s="230"/>
      <c r="B50" s="239"/>
      <c r="C50" s="239"/>
      <c r="D50" s="239"/>
      <c r="E50" s="240" t="s">
        <v>167</v>
      </c>
      <c r="F50" s="241"/>
      <c r="G50" s="241"/>
      <c r="H50" s="241"/>
      <c r="I50" s="241"/>
      <c r="J50" s="241"/>
      <c r="K50" s="241"/>
      <c r="L50" s="241"/>
      <c r="M50" s="241"/>
      <c r="N50" s="241"/>
      <c r="O50" s="241"/>
      <c r="P50" s="241"/>
      <c r="Q50" s="241"/>
      <c r="R50" s="241"/>
      <c r="S50" s="241"/>
      <c r="V50"/>
    </row>
    <row r="51" spans="1:22" s="138" customFormat="1" ht="115" customHeight="1" x14ac:dyDescent="0.45">
      <c r="A51" s="242" t="s">
        <v>129</v>
      </c>
      <c r="B51" s="239"/>
      <c r="C51" s="239"/>
      <c r="D51" s="239"/>
      <c r="E51" s="239"/>
      <c r="F51" s="239"/>
      <c r="G51" s="239"/>
      <c r="H51" s="239"/>
      <c r="I51" s="239"/>
      <c r="J51" s="239"/>
      <c r="K51" s="243"/>
      <c r="L51" s="243"/>
      <c r="M51" s="243"/>
      <c r="N51" s="243"/>
      <c r="O51" s="243"/>
      <c r="P51" s="243"/>
      <c r="Q51" s="243"/>
      <c r="R51" s="243"/>
      <c r="S51" s="243"/>
    </row>
    <row r="52" spans="1:22" s="138" customFormat="1" ht="20" customHeight="1" x14ac:dyDescent="0.45">
      <c r="A52" s="244"/>
      <c r="B52" s="244"/>
      <c r="C52" s="244"/>
      <c r="D52" s="244"/>
      <c r="E52" s="244"/>
      <c r="F52" s="235" t="s">
        <v>31</v>
      </c>
      <c r="G52" s="235"/>
      <c r="H52" s="235"/>
      <c r="I52" s="235" t="s">
        <v>130</v>
      </c>
      <c r="J52" s="235"/>
      <c r="K52" s="235"/>
      <c r="L52" s="235"/>
      <c r="M52" s="245"/>
      <c r="N52" s="245"/>
      <c r="O52" s="245"/>
      <c r="P52" s="245"/>
      <c r="Q52" s="245"/>
      <c r="R52" s="245"/>
      <c r="S52" s="245"/>
    </row>
    <row r="53" spans="1:22" s="138" customFormat="1" ht="20" customHeight="1" x14ac:dyDescent="0.45">
      <c r="A53" s="244"/>
      <c r="B53" s="244"/>
      <c r="C53" s="244"/>
      <c r="D53" s="244"/>
      <c r="E53" s="244"/>
      <c r="F53" s="233" t="s">
        <v>131</v>
      </c>
      <c r="G53" s="233"/>
      <c r="H53" s="233"/>
      <c r="I53" s="233" t="s">
        <v>136</v>
      </c>
      <c r="J53" s="233"/>
      <c r="K53" s="233"/>
      <c r="L53" s="233"/>
      <c r="M53" s="245"/>
      <c r="N53" s="245"/>
      <c r="O53" s="245"/>
      <c r="P53" s="245"/>
      <c r="Q53" s="245"/>
      <c r="R53" s="245"/>
      <c r="S53" s="245"/>
    </row>
    <row r="54" spans="1:22" s="138" customFormat="1" ht="20" customHeight="1" x14ac:dyDescent="0.45">
      <c r="A54" s="244"/>
      <c r="B54" s="244"/>
      <c r="C54" s="244"/>
      <c r="D54" s="244"/>
      <c r="E54" s="244"/>
      <c r="F54" s="234" t="s">
        <v>132</v>
      </c>
      <c r="G54" s="234"/>
      <c r="H54" s="234"/>
      <c r="I54" s="234" t="s">
        <v>137</v>
      </c>
      <c r="J54" s="234"/>
      <c r="K54" s="234"/>
      <c r="L54" s="234"/>
      <c r="M54" s="245"/>
      <c r="N54" s="245"/>
      <c r="O54" s="245"/>
      <c r="P54" s="245"/>
      <c r="Q54" s="245"/>
      <c r="R54" s="245"/>
      <c r="S54" s="245"/>
    </row>
    <row r="55" spans="1:22" s="138" customFormat="1" ht="20" customHeight="1" x14ac:dyDescent="0.45">
      <c r="A55" s="244"/>
      <c r="B55" s="244"/>
      <c r="C55" s="244"/>
      <c r="D55" s="244"/>
      <c r="E55" s="244"/>
      <c r="F55" s="233" t="s">
        <v>133</v>
      </c>
      <c r="G55" s="233"/>
      <c r="H55" s="233"/>
      <c r="I55" s="233" t="s">
        <v>138</v>
      </c>
      <c r="J55" s="233"/>
      <c r="K55" s="233"/>
      <c r="L55" s="233"/>
      <c r="M55" s="245"/>
      <c r="N55" s="245"/>
      <c r="O55" s="245"/>
      <c r="P55" s="245"/>
      <c r="Q55" s="245"/>
      <c r="R55" s="245"/>
      <c r="S55" s="245"/>
    </row>
    <row r="56" spans="1:22" s="138" customFormat="1" ht="20" customHeight="1" x14ac:dyDescent="0.45">
      <c r="A56" s="244"/>
      <c r="B56" s="244"/>
      <c r="C56" s="244"/>
      <c r="D56" s="244"/>
      <c r="E56" s="244"/>
      <c r="F56" s="234" t="s">
        <v>134</v>
      </c>
      <c r="G56" s="234"/>
      <c r="H56" s="234"/>
      <c r="I56" s="234" t="s">
        <v>139</v>
      </c>
      <c r="J56" s="234"/>
      <c r="K56" s="234"/>
      <c r="L56" s="234"/>
      <c r="M56" s="245"/>
      <c r="N56" s="245"/>
      <c r="O56" s="245"/>
      <c r="P56" s="245"/>
      <c r="Q56" s="245"/>
      <c r="R56" s="245"/>
      <c r="S56" s="245"/>
    </row>
    <row r="57" spans="1:22" s="138" customFormat="1" ht="20" customHeight="1" x14ac:dyDescent="0.45">
      <c r="A57" s="244"/>
      <c r="B57" s="244"/>
      <c r="C57" s="244"/>
      <c r="D57" s="244"/>
      <c r="E57" s="244"/>
      <c r="F57" s="233" t="s">
        <v>135</v>
      </c>
      <c r="G57" s="233"/>
      <c r="H57" s="233"/>
      <c r="I57" s="233" t="s">
        <v>140</v>
      </c>
      <c r="J57" s="233"/>
      <c r="K57" s="233"/>
      <c r="L57" s="233"/>
      <c r="M57" s="245"/>
      <c r="N57" s="245"/>
      <c r="O57" s="245"/>
      <c r="P57" s="245"/>
      <c r="Q57" s="245"/>
      <c r="R57" s="245"/>
      <c r="S57" s="245"/>
    </row>
    <row r="58" spans="1:22" s="138" customFormat="1" ht="10" customHeight="1" x14ac:dyDescent="0.45">
      <c r="A58" s="156"/>
      <c r="B58" s="156"/>
      <c r="C58" s="156"/>
      <c r="D58" s="156"/>
      <c r="E58" s="156"/>
      <c r="F58" s="160"/>
      <c r="G58" s="160"/>
      <c r="H58" s="160"/>
      <c r="I58" s="160"/>
      <c r="J58" s="160"/>
      <c r="K58" s="160"/>
      <c r="L58" s="160"/>
      <c r="M58" s="159"/>
      <c r="N58" s="159"/>
      <c r="O58" s="159"/>
      <c r="P58" s="159"/>
      <c r="Q58" s="159"/>
      <c r="R58" s="159"/>
      <c r="S58" s="159"/>
    </row>
    <row r="59" spans="1:22" s="138" customFormat="1" ht="95" customHeight="1" x14ac:dyDescent="0.45">
      <c r="A59" s="229" t="s">
        <v>171</v>
      </c>
      <c r="B59" s="229"/>
      <c r="C59" s="229"/>
      <c r="D59" s="229"/>
      <c r="E59" s="229"/>
      <c r="F59" s="229"/>
      <c r="G59" s="229"/>
      <c r="H59" s="229"/>
      <c r="I59" s="229"/>
      <c r="J59" s="229"/>
      <c r="K59" s="229"/>
      <c r="L59" s="229"/>
      <c r="M59" s="229"/>
      <c r="N59" s="229"/>
      <c r="O59" s="229"/>
      <c r="P59" s="229"/>
      <c r="Q59" s="229"/>
      <c r="R59" s="229"/>
      <c r="S59" s="229"/>
    </row>
    <row r="60" spans="1:22" s="138" customFormat="1" ht="15" customHeight="1" x14ac:dyDescent="0.45">
      <c r="A60" s="145"/>
      <c r="B60" s="145"/>
      <c r="C60" s="145"/>
      <c r="D60" s="145"/>
      <c r="E60" s="145"/>
      <c r="F60" s="145"/>
      <c r="G60" s="145"/>
      <c r="H60" s="145"/>
      <c r="I60" s="145"/>
      <c r="J60" s="145"/>
      <c r="K60" s="145"/>
      <c r="L60" s="145"/>
      <c r="M60" s="145"/>
      <c r="N60" s="145"/>
      <c r="O60" s="145"/>
      <c r="P60" s="145"/>
      <c r="Q60" s="145"/>
      <c r="R60" s="151" t="s">
        <v>124</v>
      </c>
      <c r="S60" s="144"/>
    </row>
    <row r="61" spans="1:22" s="138" customFormat="1" ht="110" customHeight="1" x14ac:dyDescent="0.45">
      <c r="A61" s="258" t="s">
        <v>172</v>
      </c>
      <c r="B61" s="249"/>
      <c r="C61" s="249"/>
      <c r="D61" s="249"/>
      <c r="E61" s="249"/>
      <c r="F61" s="249"/>
      <c r="G61" s="249"/>
      <c r="H61" s="249"/>
      <c r="I61" s="249"/>
      <c r="J61" s="249"/>
      <c r="K61" s="249"/>
      <c r="L61" s="249"/>
      <c r="M61" s="249"/>
      <c r="N61" s="249"/>
      <c r="O61" s="249"/>
      <c r="P61" s="249"/>
      <c r="Q61" s="249"/>
      <c r="R61" s="247"/>
      <c r="S61" s="247"/>
    </row>
    <row r="62" spans="1:22" s="138" customFormat="1" ht="15" customHeight="1" x14ac:dyDescent="0.45">
      <c r="A62" s="145"/>
      <c r="B62" s="145"/>
      <c r="C62" s="145"/>
      <c r="D62" s="145"/>
      <c r="E62" s="145"/>
      <c r="F62" s="145"/>
      <c r="G62" s="145"/>
      <c r="H62" s="145"/>
      <c r="I62" s="145"/>
      <c r="J62" s="145"/>
      <c r="K62" s="145"/>
      <c r="L62" s="145"/>
      <c r="M62" s="145"/>
      <c r="N62" s="145"/>
      <c r="O62" s="145"/>
      <c r="P62" s="145"/>
      <c r="Q62" s="145"/>
      <c r="R62" s="151" t="s">
        <v>124</v>
      </c>
      <c r="S62" s="144"/>
    </row>
    <row r="63" spans="1:22" s="138" customFormat="1" ht="60" customHeight="1" x14ac:dyDescent="0.45">
      <c r="A63" s="258" t="s">
        <v>168</v>
      </c>
      <c r="B63" s="249"/>
      <c r="C63" s="249"/>
      <c r="D63" s="249"/>
      <c r="E63" s="249"/>
      <c r="F63" s="249"/>
      <c r="G63" s="249"/>
      <c r="H63" s="249"/>
      <c r="I63" s="249"/>
      <c r="J63" s="249"/>
      <c r="K63" s="249"/>
      <c r="L63" s="249"/>
      <c r="M63" s="249"/>
      <c r="N63" s="249"/>
      <c r="O63" s="249"/>
      <c r="P63" s="249"/>
      <c r="Q63" s="249"/>
      <c r="R63" s="247"/>
      <c r="S63" s="247"/>
    </row>
    <row r="64" spans="1:22" ht="15" customHeight="1" x14ac:dyDescent="0.35">
      <c r="A64" s="232"/>
      <c r="B64" s="232"/>
      <c r="C64" s="232"/>
      <c r="D64" s="232"/>
      <c r="E64" s="232"/>
      <c r="F64" s="232"/>
      <c r="G64" s="232"/>
      <c r="H64" s="232"/>
      <c r="I64" s="232"/>
      <c r="J64" s="232"/>
      <c r="K64" s="232"/>
      <c r="L64" s="232"/>
      <c r="M64" s="232"/>
      <c r="N64" s="232"/>
      <c r="O64" s="232"/>
      <c r="P64" s="232"/>
      <c r="Q64" s="232"/>
      <c r="R64" s="151" t="s">
        <v>124</v>
      </c>
      <c r="S64" s="78"/>
    </row>
    <row r="65" spans="1:19" ht="280" customHeight="1" x14ac:dyDescent="0.35">
      <c r="A65" s="230" t="s">
        <v>169</v>
      </c>
      <c r="B65" s="231"/>
      <c r="C65" s="231"/>
      <c r="D65" s="231"/>
      <c r="E65" s="231"/>
      <c r="F65" s="231"/>
      <c r="G65" s="231"/>
      <c r="H65" s="231"/>
      <c r="I65" s="231"/>
      <c r="J65" s="231"/>
      <c r="K65" s="231"/>
      <c r="L65" s="231"/>
      <c r="M65" s="231"/>
      <c r="N65" s="231"/>
      <c r="O65" s="231"/>
      <c r="P65" s="231"/>
      <c r="Q65" s="231"/>
      <c r="R65" s="231"/>
      <c r="S65" s="231"/>
    </row>
    <row r="66" spans="1:19" ht="15" customHeight="1" x14ac:dyDescent="0.35">
      <c r="A66" s="232"/>
      <c r="B66" s="232"/>
      <c r="C66" s="232"/>
      <c r="D66" s="232"/>
      <c r="E66" s="232"/>
      <c r="F66" s="232"/>
      <c r="G66" s="232"/>
      <c r="H66" s="232"/>
      <c r="I66" s="232"/>
      <c r="J66" s="232"/>
      <c r="K66" s="232"/>
      <c r="L66" s="232"/>
      <c r="M66" s="232"/>
      <c r="N66" s="232"/>
      <c r="O66" s="232"/>
      <c r="P66" s="232"/>
      <c r="Q66" s="232"/>
      <c r="R66" s="151" t="s">
        <v>124</v>
      </c>
      <c r="S66" s="78"/>
    </row>
    <row r="67" spans="1:19" ht="15" customHeight="1" x14ac:dyDescent="0.35">
      <c r="A67" s="228"/>
      <c r="B67" s="228"/>
      <c r="C67" s="228"/>
      <c r="D67" s="228"/>
      <c r="E67" s="228"/>
      <c r="F67" s="228"/>
      <c r="G67" s="228"/>
      <c r="H67" s="228"/>
      <c r="I67" s="228"/>
      <c r="J67" s="228"/>
      <c r="K67" s="228"/>
      <c r="L67" s="228"/>
      <c r="M67" s="228"/>
      <c r="N67" s="228"/>
      <c r="O67" s="228"/>
      <c r="P67" s="228"/>
      <c r="Q67" s="228"/>
      <c r="R67" s="228"/>
      <c r="S67" s="228"/>
    </row>
    <row r="68" spans="1:19" ht="30" customHeight="1" x14ac:dyDescent="0.35">
      <c r="A68" s="269" t="s">
        <v>214</v>
      </c>
      <c r="B68" s="270"/>
      <c r="C68" s="270"/>
      <c r="D68" s="270"/>
      <c r="E68" s="270"/>
      <c r="F68" s="270"/>
      <c r="G68" s="270"/>
      <c r="H68" s="270"/>
      <c r="I68" s="270"/>
      <c r="J68" s="270"/>
      <c r="K68" s="270"/>
      <c r="L68" s="267" t="s">
        <v>215</v>
      </c>
      <c r="M68" s="268"/>
      <c r="N68" s="268"/>
      <c r="O68" s="268"/>
      <c r="P68" s="268"/>
      <c r="Q68" s="268"/>
      <c r="R68" s="268"/>
      <c r="S68" s="268"/>
    </row>
    <row r="69" spans="1:19" ht="15" customHeight="1" x14ac:dyDescent="0.35">
      <c r="A69" s="137"/>
      <c r="B69" s="137"/>
      <c r="C69" s="137"/>
      <c r="D69" s="137"/>
      <c r="E69" s="157"/>
      <c r="F69" s="137"/>
      <c r="G69" s="137"/>
      <c r="H69" s="137"/>
      <c r="I69" s="137"/>
      <c r="J69" s="137"/>
      <c r="K69" s="137"/>
      <c r="L69" s="137"/>
      <c r="M69" s="137"/>
      <c r="N69" s="137"/>
      <c r="O69" s="137"/>
      <c r="P69" s="137"/>
      <c r="Q69" s="137"/>
    </row>
    <row r="70" spans="1:19" ht="15" customHeight="1" x14ac:dyDescent="0.35">
      <c r="A70" s="137"/>
      <c r="B70" s="137"/>
      <c r="C70" s="137"/>
      <c r="D70" s="137"/>
      <c r="E70" s="157"/>
      <c r="F70" s="137"/>
      <c r="G70" s="137"/>
      <c r="H70" s="137"/>
      <c r="I70" s="137"/>
      <c r="J70" s="137"/>
      <c r="K70" s="137"/>
      <c r="L70" s="137"/>
      <c r="M70" s="137"/>
      <c r="N70" s="137"/>
      <c r="O70" s="137"/>
      <c r="P70" s="137"/>
      <c r="Q70" s="137"/>
    </row>
    <row r="71" spans="1:19" ht="15" customHeight="1" x14ac:dyDescent="0.35">
      <c r="A71" s="137"/>
      <c r="B71" s="137"/>
      <c r="C71" s="137"/>
      <c r="D71" s="137"/>
      <c r="E71" s="157"/>
      <c r="F71" s="137"/>
      <c r="G71" s="137"/>
      <c r="H71" s="137"/>
      <c r="I71" s="137"/>
      <c r="J71" s="137"/>
      <c r="K71" s="137"/>
      <c r="L71" s="137"/>
      <c r="M71" s="137"/>
      <c r="N71" s="137"/>
      <c r="O71" s="137"/>
      <c r="P71" s="137"/>
      <c r="Q71" s="137"/>
    </row>
    <row r="72" spans="1:19" x14ac:dyDescent="0.35">
      <c r="E72" s="158"/>
    </row>
  </sheetData>
  <sheetProtection algorithmName="SHA-512" hashValue="5Dk52FhvOpi3JXK5El/rhem/0Puq4C01RB/0OPLAdmPYcDJNHcLCy0tFnl0HdAEhO2y5YrXprBmDsgNDUlhgHg==" saltValue="zVlLRKRqGCdxeXiI5oLsoQ==" spinCount="100000" sheet="1" objects="1" scenarios="1"/>
  <mergeCells count="83">
    <mergeCell ref="E1:O1"/>
    <mergeCell ref="L68:S68"/>
    <mergeCell ref="A68:K68"/>
    <mergeCell ref="I28:S28"/>
    <mergeCell ref="A30:S30"/>
    <mergeCell ref="A13:Q13"/>
    <mergeCell ref="A61:S61"/>
    <mergeCell ref="A63:S63"/>
    <mergeCell ref="A28:H28"/>
    <mergeCell ref="I40:L40"/>
    <mergeCell ref="I41:L41"/>
    <mergeCell ref="I42:L42"/>
    <mergeCell ref="M31:S45"/>
    <mergeCell ref="F31:H33"/>
    <mergeCell ref="I31:L31"/>
    <mergeCell ref="F34:H37"/>
    <mergeCell ref="F38:H39"/>
    <mergeCell ref="F40:H44"/>
    <mergeCell ref="I33:L33"/>
    <mergeCell ref="I32:L32"/>
    <mergeCell ref="I37:L37"/>
    <mergeCell ref="I43:L43"/>
    <mergeCell ref="I44:L44"/>
    <mergeCell ref="I36:L36"/>
    <mergeCell ref="I35:L35"/>
    <mergeCell ref="I34:L34"/>
    <mergeCell ref="I38:L38"/>
    <mergeCell ref="I39:L39"/>
    <mergeCell ref="A24:S24"/>
    <mergeCell ref="I26:S26"/>
    <mergeCell ref="I27:S27"/>
    <mergeCell ref="A5:S5"/>
    <mergeCell ref="A6:S6"/>
    <mergeCell ref="A7:S7"/>
    <mergeCell ref="A8:S8"/>
    <mergeCell ref="A23:S23"/>
    <mergeCell ref="A25:H25"/>
    <mergeCell ref="I25:S25"/>
    <mergeCell ref="A26:H26"/>
    <mergeCell ref="A27:H27"/>
    <mergeCell ref="A1:D1"/>
    <mergeCell ref="A2:S2"/>
    <mergeCell ref="A19:S19"/>
    <mergeCell ref="A21:S21"/>
    <mergeCell ref="A14:S14"/>
    <mergeCell ref="A16:S16"/>
    <mergeCell ref="A20:S20"/>
    <mergeCell ref="A17:S17"/>
    <mergeCell ref="A18:S18"/>
    <mergeCell ref="A9:Q9"/>
    <mergeCell ref="A10:Q10"/>
    <mergeCell ref="A11:Q11"/>
    <mergeCell ref="A12:Q12"/>
    <mergeCell ref="A4:S4"/>
    <mergeCell ref="A3:M3"/>
    <mergeCell ref="N3:S3"/>
    <mergeCell ref="I52:L52"/>
    <mergeCell ref="O46:S46"/>
    <mergeCell ref="A46:N46"/>
    <mergeCell ref="A47:S47"/>
    <mergeCell ref="A49:N49"/>
    <mergeCell ref="A50:D50"/>
    <mergeCell ref="E50:S50"/>
    <mergeCell ref="A51:J51"/>
    <mergeCell ref="K51:S51"/>
    <mergeCell ref="A52:E57"/>
    <mergeCell ref="M52:S57"/>
    <mergeCell ref="F52:H52"/>
    <mergeCell ref="F53:H53"/>
    <mergeCell ref="F54:H54"/>
    <mergeCell ref="F55:H55"/>
    <mergeCell ref="F56:H56"/>
    <mergeCell ref="F57:H57"/>
    <mergeCell ref="I53:L53"/>
    <mergeCell ref="I54:L54"/>
    <mergeCell ref="I55:L55"/>
    <mergeCell ref="I56:L56"/>
    <mergeCell ref="I57:L57"/>
    <mergeCell ref="A67:S67"/>
    <mergeCell ref="A59:S59"/>
    <mergeCell ref="A65:S65"/>
    <mergeCell ref="A66:Q66"/>
    <mergeCell ref="A64:Q64"/>
  </mergeCells>
  <hyperlinks>
    <hyperlink ref="A5:Q5" location="'Tie-Down Instructions'!A10" display="Question 1: What lashing is being used? " xr:uid="{00000000-0004-0000-0400-000000000000}"/>
    <hyperlink ref="A6:Q6" location="'Tie-Down Instructions'!A13" display="Question 2: How is the lashing tensioned?" xr:uid="{00000000-0004-0000-0400-000001000000}"/>
    <hyperlink ref="A7:Q7" location="'Tie-Down Instructions'!A15" display="Question 3: Is the load blocked by a headboard, reinforced loading rack or crossover lashings?" xr:uid="{00000000-0004-0000-0400-000002000000}"/>
    <hyperlink ref="A8:Q8" location="'Tie-Down Instructions'!A17" display="Question 4: What is the friction?" xr:uid="{00000000-0004-0000-0400-000003000000}"/>
    <hyperlink ref="A9:Q9" location="'Tie-Down Instructions'!A49:S59" display="Question 5: What is the lashing angle?" xr:uid="{00000000-0004-0000-0400-000004000000}"/>
    <hyperlink ref="A10:Q10" location="'Tie-Down Instructions'!A61" display="Question 6: Is the length of the load greater than a pallet space?" xr:uid="{00000000-0004-0000-0400-000005000000}"/>
    <hyperlink ref="A11:Q11" location="'Tie-Down Instructions'!A63" display="Question 7: What is the mass of the load?" xr:uid="{00000000-0004-0000-0400-000006000000}"/>
    <hyperlink ref="R15" location="'Tie-Down Instructions'!E1" display="Top" xr:uid="{00000000-0004-0000-0400-000007000000}"/>
    <hyperlink ref="R22" location="'Tie-Down Instructions'!E1" display="Top" xr:uid="{00000000-0004-0000-0400-000008000000}"/>
    <hyperlink ref="R29" location="'Tie-Down Instructions'!E1" display="Top" xr:uid="{00000000-0004-0000-0400-000009000000}"/>
    <hyperlink ref="R48" location="'Tie-Down Instructions'!E1" display="Top" xr:uid="{00000000-0004-0000-0400-00000A000000}"/>
    <hyperlink ref="R62" location="'Tie-Down Instructions'!E1" display="Top" xr:uid="{00000000-0004-0000-0400-00000B000000}"/>
    <hyperlink ref="R64" location="'Tie-Down Instructions'!E1" display="Top" xr:uid="{00000000-0004-0000-0400-00000C000000}"/>
    <hyperlink ref="R60" location="'Tie-Down Instructions'!E1" display="Top" xr:uid="{00000000-0004-0000-0400-00000D000000}"/>
    <hyperlink ref="A6:S6" location="'Tie-Down Instructions'!A16:A21" display="Question 2: How is the lashing tensioned?" xr:uid="{00000000-0004-0000-0400-00000E000000}"/>
    <hyperlink ref="A7:S7" location="'Tie-Down Instructions'!A23:S28" display="Question 3: Is the load blocked forwards by a headboard, reinforced loading rack or crossover lashings?" xr:uid="{00000000-0004-0000-0400-00000F000000}"/>
    <hyperlink ref="A8:S8" location="'Tie-Down Instructions'!A30:A47" display="Question 4: What is the friction?" xr:uid="{00000000-0004-0000-0400-000010000000}"/>
    <hyperlink ref="R66" location="'Tie-Down Instructions'!E1" display="Top" xr:uid="{00000000-0004-0000-0400-000011000000}"/>
    <hyperlink ref="A12:Q12" location="'Tie-Down Instructions'!A65" display="Minimum number of lashings required?" xr:uid="{00000000-0004-0000-0400-000012000000}"/>
    <hyperlink ref="A5:S5" location="'Tie-Down Instructions'!A14" display="Question 1: What lashing is being used? " xr:uid="{00000000-0004-0000-0400-000013000000}"/>
  </hyperlinks>
  <pageMargins left="0.7" right="0.7" top="0.75" bottom="0.75" header="0.3" footer="0.3"/>
  <pageSetup paperSize="9" orientation="portrait" r:id="rId1"/>
  <headerFooter>
    <oddHeader>&amp;L&amp;"Century Gothic"&amp;10&amp;K000000 Business&amp;1#_x000D_&amp;CW2B-PC0-0-ZG-GUL-00025 Rev A</oddHeader>
    <oddFooter>&amp;C© Pacific Complete 2019, all rights reserved</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W70"/>
  <sheetViews>
    <sheetView zoomScale="70" zoomScaleNormal="70" workbookViewId="0">
      <selection activeCell="F25" sqref="F25"/>
    </sheetView>
  </sheetViews>
  <sheetFormatPr defaultRowHeight="14.5" x14ac:dyDescent="0.35"/>
  <cols>
    <col min="1" max="1" width="30.6328125" customWidth="1"/>
    <col min="2" max="2" width="10.6328125" customWidth="1"/>
    <col min="3" max="3" width="16.6328125" customWidth="1"/>
    <col min="4" max="4" width="4.6328125" customWidth="1"/>
    <col min="5" max="5" width="30.6328125" customWidth="1"/>
    <col min="6" max="6" width="10.6328125" customWidth="1"/>
    <col min="7" max="7" width="16.6328125" customWidth="1"/>
    <col min="8" max="8" width="4.6328125" customWidth="1"/>
    <col min="9" max="9" width="30.6328125" customWidth="1"/>
    <col min="10" max="10" width="25.6328125" customWidth="1"/>
    <col min="11" max="11" width="2.6328125" customWidth="1"/>
    <col min="12" max="12" width="30.6328125" customWidth="1"/>
    <col min="13" max="13" width="25.6328125" customWidth="1"/>
    <col min="14" max="14" width="9.08984375" customWidth="1"/>
    <col min="15" max="16" width="9.08984375" hidden="1" customWidth="1"/>
    <col min="17" max="17" width="27.26953125" hidden="1" customWidth="1"/>
    <col min="18" max="23" width="9.08984375" hidden="1" customWidth="1"/>
  </cols>
  <sheetData>
    <row r="1" spans="1:17" ht="109.9" customHeight="1" x14ac:dyDescent="0.35">
      <c r="A1" s="49"/>
      <c r="B1" s="131"/>
      <c r="C1" s="277" t="s">
        <v>208</v>
      </c>
      <c r="D1" s="278"/>
      <c r="E1" s="278"/>
      <c r="F1" s="278"/>
      <c r="G1" s="278"/>
      <c r="H1" s="278"/>
      <c r="I1" s="278"/>
      <c r="J1" s="49"/>
      <c r="K1" s="49"/>
      <c r="L1" s="49"/>
      <c r="M1" s="49"/>
      <c r="N1" s="78"/>
    </row>
    <row r="2" spans="1:17" ht="25" customHeight="1" thickBot="1" x14ac:dyDescent="0.4">
      <c r="A2" s="56"/>
      <c r="B2" s="49"/>
      <c r="C2" s="49"/>
      <c r="D2" s="49"/>
      <c r="E2" s="49"/>
      <c r="F2" s="49"/>
      <c r="G2" s="49"/>
      <c r="H2" s="49"/>
      <c r="I2" s="49"/>
      <c r="J2" s="49"/>
      <c r="K2" s="49"/>
      <c r="L2" s="49"/>
      <c r="M2" s="49"/>
      <c r="N2" s="78"/>
    </row>
    <row r="3" spans="1:17" ht="35" customHeight="1" thickTop="1" thickBot="1" x14ac:dyDescent="0.4">
      <c r="A3" s="76" t="s">
        <v>96</v>
      </c>
      <c r="B3" s="181"/>
      <c r="C3" s="49"/>
      <c r="D3" s="64"/>
      <c r="E3" s="64"/>
      <c r="F3" s="64"/>
      <c r="G3" s="64"/>
      <c r="H3" s="49"/>
      <c r="I3" s="65" t="s">
        <v>181</v>
      </c>
      <c r="J3" s="181"/>
      <c r="K3" s="49"/>
      <c r="L3" s="66" t="str">
        <f>IF(OR(J3="Chain_7.3mm",J3="Chain_8mm",J3="Chain_10mm",J3="Chain_13mm"),"Is chain around a sharp edge or using standard grab hooks?","")</f>
        <v/>
      </c>
      <c r="M3" s="189"/>
      <c r="N3" s="78"/>
      <c r="O3" s="38" t="e">
        <f>IF(AND(OR(J3="Chain_7.3mm",J3="Chain_8mm",J3="Chain_10mm",J3="Chain_13mm"),M3="Yes"),(HLOOKUP(J3,'Direct Data'!B1:H6,6,FALSE))*0.75,HLOOKUP(J3,'Direct Data'!B1:H6,6,FALSE))</f>
        <v>#N/A</v>
      </c>
      <c r="P3" s="29">
        <f>IF(M9="",0,VLOOKUP(M9,'Direct Data'!A32:B36,2,FALSE))</f>
        <v>0</v>
      </c>
      <c r="Q3" s="130" t="str">
        <f>IF(AND($J$3&lt;&gt;"Chain_13mm",AND($J$9="Tie-Down",OR($L$21="Not Compliant",$L$23="Not Compliant"))),"Consider increasing lashing capacity, e.g. use chain rather than webbing, use 10mm chain rather than 8mm","")</f>
        <v/>
      </c>
    </row>
    <row r="4" spans="1:17" ht="10" customHeight="1" thickTop="1" x14ac:dyDescent="0.35">
      <c r="A4" s="296" t="s">
        <v>97</v>
      </c>
      <c r="B4" s="297"/>
      <c r="C4" s="49"/>
      <c r="D4" s="64"/>
      <c r="E4" s="64"/>
      <c r="F4" s="64"/>
      <c r="G4" s="64"/>
      <c r="H4" s="49"/>
      <c r="I4" s="65"/>
      <c r="J4" s="70"/>
      <c r="K4" s="49"/>
      <c r="L4" s="66"/>
      <c r="M4" s="70"/>
      <c r="N4" s="78"/>
      <c r="O4" s="80"/>
      <c r="P4" s="29"/>
      <c r="Q4" s="29"/>
    </row>
    <row r="5" spans="1:17" ht="45" customHeight="1" x14ac:dyDescent="0.35">
      <c r="A5" s="297"/>
      <c r="B5" s="297"/>
      <c r="C5" s="49"/>
      <c r="D5" s="64"/>
      <c r="E5" s="64"/>
      <c r="F5" s="64"/>
      <c r="G5" s="64"/>
      <c r="H5" s="49"/>
      <c r="I5" s="65"/>
      <c r="J5" s="286" t="str">
        <f>IF(J9="Direct",Q5,Q3)</f>
        <v/>
      </c>
      <c r="K5" s="287"/>
      <c r="L5" s="287"/>
      <c r="M5" s="287"/>
      <c r="N5" s="78"/>
      <c r="O5" s="80"/>
      <c r="P5" s="29"/>
      <c r="Q5" s="130" t="str">
        <f>IF(AND($J$3&lt;&gt;"Chain_13mm",AND($J$9="Direct",OR($L$21="Not Compliant",$L$23="Not Compliant",$L$25="Not Compliant"))),"Consider increasing lashing capacity, e.g. use chain rather than webbing, use 10mm chain rather than 8mm","")</f>
        <v/>
      </c>
    </row>
    <row r="6" spans="1:17" ht="10" customHeight="1" thickBot="1" x14ac:dyDescent="0.4">
      <c r="A6" s="83"/>
      <c r="B6" s="67"/>
      <c r="C6" s="49"/>
      <c r="D6" s="64"/>
      <c r="E6" s="64"/>
      <c r="F6" s="64"/>
      <c r="G6" s="64"/>
      <c r="H6" s="49"/>
      <c r="I6" s="65"/>
      <c r="J6" s="68"/>
      <c r="K6" s="49"/>
      <c r="L6" s="49"/>
      <c r="M6" s="49"/>
      <c r="N6" s="78"/>
    </row>
    <row r="7" spans="1:17" ht="55" customHeight="1" thickTop="1" thickBot="1" x14ac:dyDescent="0.4">
      <c r="A7" s="77" t="s">
        <v>98</v>
      </c>
      <c r="B7" s="181"/>
      <c r="C7" s="49"/>
      <c r="D7" s="64"/>
      <c r="E7" s="64"/>
      <c r="F7" s="64"/>
      <c r="G7" s="64"/>
      <c r="H7" s="49"/>
      <c r="I7" s="66" t="s">
        <v>187</v>
      </c>
      <c r="J7" s="183"/>
      <c r="K7" s="49"/>
      <c r="L7" s="288" t="str">
        <f>IF(AND($O$7=0,$L$21="Not Compliant"),"Recommend blocking the load if possible","")</f>
        <v/>
      </c>
      <c r="M7" s="289"/>
      <c r="N7" s="78"/>
      <c r="O7" s="14">
        <f>IF(J7="Yes",0.3,0)</f>
        <v>0</v>
      </c>
      <c r="P7" s="42" t="str">
        <f>IF(J7="","",O7)</f>
        <v/>
      </c>
    </row>
    <row r="8" spans="1:17" ht="10" customHeight="1" thickTop="1" thickBot="1" x14ac:dyDescent="0.4">
      <c r="A8" s="275" t="s">
        <v>99</v>
      </c>
      <c r="B8" s="276"/>
      <c r="C8" s="49"/>
      <c r="D8" s="64"/>
      <c r="E8" s="64"/>
      <c r="F8" s="64"/>
      <c r="G8" s="64"/>
      <c r="H8" s="49"/>
      <c r="I8" s="78"/>
      <c r="J8" s="78"/>
      <c r="K8" s="75"/>
      <c r="L8" s="75"/>
      <c r="M8" s="49"/>
      <c r="N8" s="78"/>
    </row>
    <row r="9" spans="1:17" ht="45" customHeight="1" thickTop="1" thickBot="1" x14ac:dyDescent="0.4">
      <c r="A9" s="276"/>
      <c r="B9" s="276"/>
      <c r="C9" s="49"/>
      <c r="D9" s="64"/>
      <c r="E9" s="64"/>
      <c r="F9" s="64"/>
      <c r="G9" s="64"/>
      <c r="H9" s="49"/>
      <c r="I9" s="85" t="s">
        <v>92</v>
      </c>
      <c r="J9" s="181"/>
      <c r="K9" s="75"/>
      <c r="L9" s="79" t="str">
        <f>IF(OR(J9="",J9="Direct"),"","How are the lashings tensioned?")</f>
        <v/>
      </c>
      <c r="M9" s="190"/>
      <c r="N9" s="78"/>
    </row>
    <row r="10" spans="1:17" ht="10" customHeight="1" thickTop="1" x14ac:dyDescent="0.35">
      <c r="A10" s="279" t="str">
        <f>IF(Q46&gt;0,"Recommend adding more lashings","")</f>
        <v/>
      </c>
      <c r="B10" s="280"/>
      <c r="C10" s="49"/>
      <c r="D10" s="64"/>
      <c r="E10" s="64"/>
      <c r="F10" s="64"/>
      <c r="G10" s="64"/>
      <c r="H10" s="49"/>
      <c r="I10" s="85"/>
      <c r="J10" s="70"/>
      <c r="K10" s="75"/>
      <c r="L10" s="79"/>
      <c r="M10" s="86"/>
      <c r="N10" s="78"/>
    </row>
    <row r="11" spans="1:17" ht="35" customHeight="1" x14ac:dyDescent="0.35">
      <c r="A11" s="280"/>
      <c r="B11" s="280"/>
      <c r="C11" s="49"/>
      <c r="D11" s="64"/>
      <c r="E11" s="64"/>
      <c r="F11" s="64"/>
      <c r="G11" s="64"/>
      <c r="H11" s="49"/>
      <c r="I11" s="85"/>
      <c r="J11" s="286" t="str">
        <f>IF(L9="","",S35)</f>
        <v/>
      </c>
      <c r="K11" s="287"/>
      <c r="L11" s="287"/>
      <c r="M11" s="287"/>
      <c r="N11" s="78"/>
    </row>
    <row r="12" spans="1:17" ht="10" customHeight="1" thickBot="1" x14ac:dyDescent="0.4">
      <c r="A12" s="280"/>
      <c r="B12" s="280"/>
      <c r="C12" s="49"/>
      <c r="D12" s="64"/>
      <c r="E12" s="64"/>
      <c r="F12" s="64"/>
      <c r="G12" s="64"/>
      <c r="H12" s="49"/>
      <c r="I12" s="78"/>
      <c r="J12" s="78"/>
      <c r="K12" s="49"/>
      <c r="L12" s="49"/>
      <c r="M12" s="49"/>
      <c r="N12" s="78"/>
    </row>
    <row r="13" spans="1:17" ht="35" customHeight="1" thickTop="1" thickBot="1" x14ac:dyDescent="0.5">
      <c r="A13" s="57" t="s">
        <v>103</v>
      </c>
      <c r="B13" s="49"/>
      <c r="C13" s="49"/>
      <c r="D13" s="49"/>
      <c r="E13" s="69" t="s">
        <v>104</v>
      </c>
      <c r="F13" s="49"/>
      <c r="G13" s="49"/>
      <c r="H13" s="49"/>
      <c r="I13" s="66" t="str">
        <f>IF(OR(J9="",J9="Direct"),"What is the friction?","What is the friction in the forwards / rearwards direction?")</f>
        <v>What is the friction?</v>
      </c>
      <c r="J13" s="191"/>
      <c r="K13" s="78"/>
      <c r="L13" s="128" t="str">
        <f>IF(O25=0,"What is the friction in the sideways direction?","")</f>
        <v/>
      </c>
      <c r="M13" s="192"/>
      <c r="N13" s="78"/>
    </row>
    <row r="14" spans="1:17" ht="10" customHeight="1" thickTop="1" thickBot="1" x14ac:dyDescent="0.4">
      <c r="A14" s="56"/>
      <c r="B14" s="49"/>
      <c r="C14" s="49"/>
      <c r="D14" s="49"/>
      <c r="E14" s="49"/>
      <c r="F14" s="49"/>
      <c r="G14" s="49"/>
      <c r="H14" s="49"/>
      <c r="I14" s="66"/>
      <c r="J14" s="90"/>
      <c r="K14" s="49"/>
      <c r="L14" s="88"/>
      <c r="M14" s="91"/>
      <c r="N14" s="78"/>
    </row>
    <row r="15" spans="1:17" ht="35" customHeight="1" thickTop="1" thickBot="1" x14ac:dyDescent="0.4">
      <c r="A15" s="58" t="s">
        <v>64</v>
      </c>
      <c r="B15" s="185"/>
      <c r="C15" s="61" t="s">
        <v>66</v>
      </c>
      <c r="D15" s="46"/>
      <c r="E15" s="71" t="s">
        <v>61</v>
      </c>
      <c r="F15" s="198"/>
      <c r="G15" s="45" t="s">
        <v>66</v>
      </c>
      <c r="H15" s="49"/>
      <c r="I15" s="66"/>
      <c r="J15" s="214" t="str">
        <f>IF(L17="","",$V$23)</f>
        <v/>
      </c>
      <c r="K15" s="217"/>
      <c r="L15" s="215"/>
      <c r="M15" s="215"/>
      <c r="N15" s="78"/>
    </row>
    <row r="16" spans="1:17" ht="10" customHeight="1" thickTop="1" thickBot="1" x14ac:dyDescent="0.4">
      <c r="A16" s="58"/>
      <c r="B16" s="62"/>
      <c r="C16" s="61"/>
      <c r="D16" s="46"/>
      <c r="E16" s="71"/>
      <c r="F16" s="50"/>
      <c r="G16" s="45"/>
      <c r="H16" s="49"/>
      <c r="I16" s="78"/>
      <c r="J16" s="78"/>
      <c r="K16" s="78"/>
      <c r="L16" s="78"/>
      <c r="M16" s="49"/>
      <c r="N16" s="78"/>
    </row>
    <row r="17" spans="1:22" ht="35" customHeight="1" thickTop="1" thickBot="1" x14ac:dyDescent="0.4">
      <c r="A17" s="59" t="s">
        <v>65</v>
      </c>
      <c r="B17" s="185"/>
      <c r="C17" s="61" t="s">
        <v>66</v>
      </c>
      <c r="D17" s="46"/>
      <c r="E17" s="72" t="s">
        <v>62</v>
      </c>
      <c r="F17" s="187"/>
      <c r="G17" s="45" t="s">
        <v>66</v>
      </c>
      <c r="H17" s="49"/>
      <c r="I17" s="65" t="s">
        <v>54</v>
      </c>
      <c r="J17" s="193"/>
      <c r="K17" s="70"/>
      <c r="L17" s="194"/>
      <c r="M17" s="78"/>
      <c r="N17" s="78"/>
      <c r="Q17" s="130" t="e">
        <f>IF(AND($P$41&gt;$O$27,$O$25&gt;0,$O$25&lt;0.4,OR($O$31&lt;$O$27,$O$35&lt;$O$27,$O$37&lt;$O$27)),"Recommend load be placed on timber or rubber to increase friction","")</f>
        <v>#DIV/0!</v>
      </c>
    </row>
    <row r="18" spans="1:22" ht="10" customHeight="1" thickTop="1" x14ac:dyDescent="0.35">
      <c r="A18" s="59"/>
      <c r="B18" s="70"/>
      <c r="C18" s="61"/>
      <c r="D18" s="46"/>
      <c r="E18" s="72"/>
      <c r="F18" s="50"/>
      <c r="G18" s="45"/>
      <c r="H18" s="49"/>
      <c r="I18" s="65"/>
      <c r="J18" s="161"/>
      <c r="K18" s="70"/>
      <c r="L18" s="70"/>
      <c r="M18" s="49"/>
      <c r="N18" s="78"/>
      <c r="Q18" s="133"/>
    </row>
    <row r="19" spans="1:22" s="96" customFormat="1" ht="35" customHeight="1" x14ac:dyDescent="0.35">
      <c r="A19" s="292" t="str">
        <f>IF(B17="","",A49)</f>
        <v/>
      </c>
      <c r="B19" s="293"/>
      <c r="C19" s="293"/>
      <c r="D19" s="51"/>
      <c r="E19" s="294" t="str">
        <f>IF(F17="","",E49)</f>
        <v/>
      </c>
      <c r="F19" s="282"/>
      <c r="G19" s="282"/>
      <c r="H19" s="94"/>
      <c r="I19" s="94"/>
      <c r="J19" s="94"/>
      <c r="K19" s="94"/>
      <c r="L19" s="94"/>
      <c r="M19" s="94"/>
      <c r="N19" s="95"/>
      <c r="Q19" s="130" t="e">
        <f>IF(AND($P$41&gt;$O$27,$O$25=0.4,OR($O$31&lt;$O$27,$O$35&lt;$O$27,$O$37&lt;$O$27)),"Consider placing load on anti-slip rubber to increase friction","")</f>
        <v>#DIV/0!</v>
      </c>
      <c r="V19" s="136" t="e">
        <f>IF($O$25=0.4,Q19,Q17)</f>
        <v>#DIV/0!</v>
      </c>
    </row>
    <row r="20" spans="1:22" s="96" customFormat="1" ht="10" customHeight="1" thickBot="1" x14ac:dyDescent="0.4">
      <c r="A20" s="97"/>
      <c r="B20" s="98"/>
      <c r="C20" s="98"/>
      <c r="D20" s="51"/>
      <c r="E20" s="55"/>
      <c r="F20" s="55"/>
      <c r="G20" s="55"/>
      <c r="H20" s="94"/>
      <c r="I20" s="94"/>
      <c r="J20" s="94"/>
      <c r="K20" s="94"/>
      <c r="L20" s="94"/>
      <c r="M20" s="94"/>
      <c r="N20" s="95"/>
      <c r="Q20" s="134"/>
      <c r="V20" s="134"/>
    </row>
    <row r="21" spans="1:22" ht="35" customHeight="1" thickTop="1" thickBot="1" x14ac:dyDescent="0.4">
      <c r="A21" s="59" t="s">
        <v>67</v>
      </c>
      <c r="B21" s="185"/>
      <c r="C21" s="61" t="s">
        <v>66</v>
      </c>
      <c r="D21" s="46"/>
      <c r="E21" s="72" t="s">
        <v>63</v>
      </c>
      <c r="F21" s="187"/>
      <c r="G21" s="45" t="s">
        <v>66</v>
      </c>
      <c r="H21" s="49"/>
      <c r="I21" s="290" t="s">
        <v>88</v>
      </c>
      <c r="J21" s="291"/>
      <c r="K21" s="49"/>
      <c r="L21" s="87" t="str">
        <f>IF(L17="","",Q31)</f>
        <v/>
      </c>
      <c r="M21" s="99" t="e">
        <f>IF(L21="Compliant",1,ROUNDDOWN(O31/O27,2))</f>
        <v>#DIV/0!</v>
      </c>
      <c r="N21" s="78"/>
      <c r="Q21" s="135" t="str">
        <f>IF(AND(J9="Tie-Down",P25&gt;0,$P$25&lt;0.4,$L$25="Not Compliant"),"Recommend load be placed on timber or rubber to increase friction","")</f>
        <v/>
      </c>
      <c r="V21" s="136" t="str">
        <f>IF(OR(O25=0.4,$P$25=0.4),Q23,Q21)</f>
        <v/>
      </c>
    </row>
    <row r="22" spans="1:22" ht="10" customHeight="1" thickTop="1" thickBot="1" x14ac:dyDescent="0.4">
      <c r="A22" s="81"/>
      <c r="B22" s="81"/>
      <c r="C22" s="81"/>
      <c r="D22" s="46"/>
      <c r="E22" s="82"/>
      <c r="F22" s="82"/>
      <c r="G22" s="82"/>
      <c r="H22" s="49"/>
      <c r="I22" s="63"/>
      <c r="J22" s="63"/>
      <c r="K22" s="49"/>
      <c r="L22" s="49"/>
      <c r="M22" s="49"/>
      <c r="N22" s="78"/>
      <c r="Q22" s="133"/>
    </row>
    <row r="23" spans="1:22" ht="35" customHeight="1" thickTop="1" thickBot="1" x14ac:dyDescent="0.4">
      <c r="A23" s="295" t="str">
        <f>IF($B$21="","",$A$51)</f>
        <v/>
      </c>
      <c r="B23" s="282"/>
      <c r="C23" s="282"/>
      <c r="D23" s="46"/>
      <c r="E23" s="281" t="str">
        <f>IF($F$21="","",$E$51)</f>
        <v/>
      </c>
      <c r="F23" s="282"/>
      <c r="G23" s="282"/>
      <c r="H23" s="49"/>
      <c r="I23" s="290" t="s">
        <v>89</v>
      </c>
      <c r="J23" s="291"/>
      <c r="K23" s="49"/>
      <c r="L23" s="87" t="str">
        <f>IF(L17="","",Q35)</f>
        <v/>
      </c>
      <c r="M23" s="99" t="e">
        <f>IF(L23="Compliant",1,ROUNDDOWN(O35/O27,2))</f>
        <v>#DIV/0!</v>
      </c>
      <c r="N23" s="78"/>
      <c r="Q23" s="130" t="str">
        <f>IF(AND(J9="Tie-Down",OR(O25=0.4,$P$25=0.4),$L$25="Not Compliant"),"Consider placing load on anti-slip rubber to increase friction","")</f>
        <v/>
      </c>
      <c r="V23" s="132" t="str">
        <f>IF(J9="Direct",V19,V21)</f>
        <v/>
      </c>
    </row>
    <row r="24" spans="1:22" ht="10" customHeight="1" thickTop="1" thickBot="1" x14ac:dyDescent="0.4">
      <c r="A24" s="78"/>
      <c r="B24" s="78"/>
      <c r="C24" s="78"/>
      <c r="D24" s="78"/>
      <c r="E24" s="78"/>
      <c r="F24" s="78"/>
      <c r="G24" s="78"/>
      <c r="H24" s="49"/>
      <c r="I24" s="63"/>
      <c r="J24" s="63"/>
      <c r="K24" s="49"/>
      <c r="L24" s="49"/>
      <c r="M24" s="49"/>
      <c r="N24" s="78"/>
    </row>
    <row r="25" spans="1:22" ht="35" customHeight="1" thickTop="1" thickBot="1" x14ac:dyDescent="0.4">
      <c r="A25" s="44" t="str">
        <f>IF(OR(B3="",B3="Two"),"","Length of chain (L4)")</f>
        <v/>
      </c>
      <c r="B25" s="186"/>
      <c r="C25" s="45" t="str">
        <f>IF(OR(B3="",B3="Two"),"","Millimetres")</f>
        <v/>
      </c>
      <c r="D25" s="46"/>
      <c r="E25" s="47" t="str">
        <f>IF(OR(B7="",B7="Two"),"","Length of chain (L3)")</f>
        <v/>
      </c>
      <c r="F25" s="199"/>
      <c r="G25" s="48" t="str">
        <f>IF(OR(B7="",B7="Two"),"","Millimetres")</f>
        <v/>
      </c>
      <c r="H25" s="49"/>
      <c r="I25" s="290" t="s">
        <v>90</v>
      </c>
      <c r="J25" s="291"/>
      <c r="K25" s="49"/>
      <c r="L25" s="87" t="str">
        <f>IF(L17="","",Q37)</f>
        <v/>
      </c>
      <c r="M25" s="99" t="e">
        <f>IF(L25="Compliant",1,ROUNDDOWN(O37/O27,2))</f>
        <v>#DIV/0!</v>
      </c>
      <c r="N25" s="78"/>
      <c r="O25" s="39" t="str">
        <f>IF(J13="","",VLOOKUP(J13,'Direct Data'!A15:B29,2,FALSE))</f>
        <v/>
      </c>
      <c r="P25" s="39">
        <f>IF(OR(M13="",O25&gt;0),0,VLOOKUP(M13,'Direct Data'!A15:B29,2,FALSE))</f>
        <v>0</v>
      </c>
      <c r="Q25" s="29" t="str">
        <f>IF(O25=0,P25,O25)</f>
        <v/>
      </c>
      <c r="S25" s="12" t="str">
        <f>IF(AND($O$25&gt;0,$O$25&lt;0.4,OR($L$21="Not Compliant",$L$23="Not Compliant",$L$25="Not Compliant")),"Recommend load be placed on timber or rubber to increase friction","")</f>
        <v/>
      </c>
    </row>
    <row r="26" spans="1:22" ht="10" customHeight="1" thickTop="1" thickBot="1" x14ac:dyDescent="0.4">
      <c r="A26" s="78"/>
      <c r="B26" s="78"/>
      <c r="C26" s="78"/>
      <c r="D26" s="78"/>
      <c r="E26" s="78"/>
      <c r="F26" s="78"/>
      <c r="G26" s="78"/>
      <c r="H26" s="49"/>
      <c r="I26" s="63"/>
      <c r="J26" s="63"/>
      <c r="K26" s="49"/>
      <c r="L26" s="49"/>
      <c r="M26" s="49"/>
      <c r="N26" s="78"/>
    </row>
    <row r="27" spans="1:22" ht="35" customHeight="1" thickTop="1" thickBot="1" x14ac:dyDescent="0.4">
      <c r="A27" s="43" t="str">
        <f>IF(OR(B3="",B3="Two"),"","Distance between anchor points along the trailer (R4)")</f>
        <v/>
      </c>
      <c r="B27" s="186"/>
      <c r="C27" s="45" t="str">
        <f>IF(OR(B3="",B3="Two"),"","Millimetres")</f>
        <v/>
      </c>
      <c r="D27" s="46"/>
      <c r="E27" s="52" t="str">
        <f>IF(OR(B7="",B7="Two"),"","Distance between anchor points along the trailer (F3)")</f>
        <v/>
      </c>
      <c r="F27" s="188"/>
      <c r="G27" s="48" t="str">
        <f>IF(OR(B7="",B7="Two"),"","Millimetres")</f>
        <v/>
      </c>
      <c r="H27" s="49"/>
      <c r="I27" s="290" t="s">
        <v>91</v>
      </c>
      <c r="J27" s="291"/>
      <c r="K27" s="49"/>
      <c r="L27" s="87" t="str">
        <f>IF(L17="","",Q41)</f>
        <v/>
      </c>
      <c r="M27" s="99" t="e">
        <f>IF(L27="Compliant",1,ROUNDDOWN(O41/O27,2))</f>
        <v>#DIV/0!</v>
      </c>
      <c r="N27" s="78"/>
      <c r="O27" s="14">
        <f>IF(L17="Tonnes",J17*1000,J17)</f>
        <v>0</v>
      </c>
    </row>
    <row r="28" spans="1:22" ht="10" customHeight="1" thickTop="1" x14ac:dyDescent="0.35">
      <c r="A28" s="82"/>
      <c r="B28" s="82"/>
      <c r="C28" s="82"/>
      <c r="D28" s="46"/>
      <c r="E28" s="82"/>
      <c r="F28" s="82"/>
      <c r="G28" s="82"/>
      <c r="H28" s="49"/>
      <c r="I28" s="63"/>
      <c r="J28" s="63"/>
      <c r="K28" s="49"/>
      <c r="L28" s="49"/>
      <c r="M28" s="49"/>
      <c r="N28" s="78"/>
      <c r="Q28" s="36"/>
    </row>
    <row r="29" spans="1:22" ht="35" customHeight="1" x14ac:dyDescent="0.35">
      <c r="A29" s="281" t="str">
        <f>IF($B$27="","",$A$57)</f>
        <v/>
      </c>
      <c r="B29" s="282"/>
      <c r="C29" s="282"/>
      <c r="D29" s="46"/>
      <c r="E29" s="281" t="str">
        <f>IF($F$27="","",$E$57)</f>
        <v/>
      </c>
      <c r="F29" s="282"/>
      <c r="G29" s="282"/>
      <c r="H29" s="49"/>
      <c r="I29" s="89"/>
      <c r="J29" s="89"/>
      <c r="K29" s="49"/>
      <c r="L29" s="49"/>
      <c r="M29" s="49"/>
      <c r="N29" s="78"/>
      <c r="Q29" s="36"/>
    </row>
    <row r="30" spans="1:22" ht="10" customHeight="1" x14ac:dyDescent="0.35">
      <c r="A30" s="78"/>
      <c r="B30" s="78"/>
      <c r="C30" s="78"/>
      <c r="D30" s="78"/>
      <c r="E30" s="78"/>
      <c r="F30" s="78"/>
      <c r="G30" s="78"/>
      <c r="H30" s="49"/>
      <c r="I30" s="63"/>
      <c r="J30" s="63"/>
      <c r="K30" s="49"/>
      <c r="L30" s="49"/>
      <c r="M30" s="49"/>
      <c r="N30" s="78"/>
      <c r="Q30" s="36"/>
    </row>
    <row r="31" spans="1:22" ht="35" customHeight="1" x14ac:dyDescent="0.35">
      <c r="A31" s="43" t="str">
        <f>IF(OR(B3="",B3="Two"),"","Distance between anchor points across the trailer (S4)")</f>
        <v/>
      </c>
      <c r="B31" s="186"/>
      <c r="C31" s="45" t="str">
        <f>IF(OR(B3="",B3="Two"),"","Millimetres")</f>
        <v/>
      </c>
      <c r="D31" s="46"/>
      <c r="E31" s="52" t="str">
        <f>IF(OR(B7="",B7="Two"),"","Distance between anchor points across the trailer (S3)")</f>
        <v/>
      </c>
      <c r="F31" s="188"/>
      <c r="G31" s="48" t="str">
        <f>IF(OR(B7="",B7="Two"),"","Millimetres")</f>
        <v/>
      </c>
      <c r="H31" s="49"/>
      <c r="I31" s="78"/>
      <c r="J31" s="78"/>
      <c r="K31" s="78"/>
      <c r="L31" s="78"/>
      <c r="M31" s="49"/>
      <c r="N31" s="78"/>
      <c r="O31" s="40" t="e">
        <f>IF(P41&gt;O27,ROUNDDOWN((2*$O$3*$F$48+2*$O$3*$F$56+2*$O$3*$F$64+2*$O$3*$F$52*$O$25+2*$O$3*$F$60*$O$25+2*$O$3*$F$68*$O$25)/(0.8-$O$7-$O$25),0),ROUNDDOWN((2*$O$3*$F$48+2*$O$3*$F$56+2*$O$3*$F$64)/(0.8-$O$7),0))</f>
        <v>#DIV/0!</v>
      </c>
      <c r="Q31" s="41" t="e">
        <f>IF(OR($O$31&gt;=$O$27,(0.8-$O$7-$O$25)&lt;0),"Compliant","Not Compliant")</f>
        <v>#DIV/0!</v>
      </c>
      <c r="R31" s="84" t="str">
        <f>IF(AND($B$7&lt;&gt;"Six",L21="Not Compliant"),1,"")</f>
        <v/>
      </c>
    </row>
    <row r="32" spans="1:22" ht="10" customHeight="1" x14ac:dyDescent="0.35">
      <c r="A32" s="82"/>
      <c r="B32" s="82"/>
      <c r="C32" s="82"/>
      <c r="D32" s="46"/>
      <c r="E32" s="82"/>
      <c r="F32" s="82"/>
      <c r="G32" s="82"/>
      <c r="H32" s="49"/>
      <c r="I32" s="78"/>
      <c r="J32" s="78"/>
      <c r="K32" s="78"/>
      <c r="L32" s="78"/>
      <c r="M32" s="49"/>
      <c r="N32" s="78"/>
      <c r="Q32" s="36"/>
    </row>
    <row r="33" spans="1:19" ht="35" customHeight="1" x14ac:dyDescent="0.35">
      <c r="A33" s="281" t="str">
        <f>IF($B$31="","",$A$59)</f>
        <v/>
      </c>
      <c r="B33" s="282"/>
      <c r="C33" s="282"/>
      <c r="D33" s="46"/>
      <c r="E33" s="281" t="str">
        <f>IF($F$31="","",$E$59)</f>
        <v/>
      </c>
      <c r="F33" s="282"/>
      <c r="G33" s="282"/>
      <c r="H33" s="49"/>
      <c r="I33" s="78"/>
      <c r="J33" s="78"/>
      <c r="K33" s="78"/>
      <c r="L33" s="78"/>
      <c r="M33" s="49"/>
      <c r="N33" s="78"/>
      <c r="Q33" s="36"/>
    </row>
    <row r="34" spans="1:19" s="73" customFormat="1" ht="10" customHeight="1" x14ac:dyDescent="0.35">
      <c r="A34" s="49"/>
      <c r="B34" s="49"/>
      <c r="C34" s="49"/>
      <c r="D34" s="49"/>
      <c r="E34" s="49"/>
      <c r="F34" s="49"/>
      <c r="G34" s="49"/>
      <c r="H34" s="49"/>
      <c r="I34" s="49"/>
      <c r="J34" s="49"/>
      <c r="K34" s="49"/>
      <c r="L34" s="49"/>
      <c r="M34" s="49"/>
      <c r="N34" s="49"/>
      <c r="Q34" s="74"/>
    </row>
    <row r="35" spans="1:19" ht="35" customHeight="1" x14ac:dyDescent="0.35">
      <c r="A35" s="78"/>
      <c r="B35" s="78"/>
      <c r="C35" s="78"/>
      <c r="D35" s="78"/>
      <c r="E35" s="47" t="str">
        <f>IF(B7&lt;&gt;"Six","","Length of chain (L5)")</f>
        <v/>
      </c>
      <c r="F35" s="188"/>
      <c r="G35" s="48" t="str">
        <f>IF(B7&lt;&gt;"Six","","Millimetres")</f>
        <v/>
      </c>
      <c r="H35" s="49"/>
      <c r="I35" s="78"/>
      <c r="J35" s="78"/>
      <c r="K35" s="78"/>
      <c r="L35" s="78"/>
      <c r="M35" s="49"/>
      <c r="N35" s="78"/>
      <c r="O35" s="40" t="e">
        <f>IF(P41&gt;O27,ROUNDDOWN((2*$O$3*$B$48+2*$O$3*$B$56+2*$O$3*$B$52*$O$25+2*$O$3*$B$60*$O$25)/(0.5-$O$25),0),ROUNDDOWN((2*$O$3*$B$48+2*$O$3*$B$56)/(0.5),0))</f>
        <v>#DIV/0!</v>
      </c>
      <c r="Q35" s="41" t="e">
        <f>IF(OR($O$35&gt;=$O$27,(0.5-$O$25)&lt;0),"Compliant","Not Compliant")</f>
        <v>#DIV/0!</v>
      </c>
      <c r="R35" s="84" t="str">
        <f>IF(AND($B$3&lt;&gt;"Four",L23="Not Compliant"),1,"")</f>
        <v/>
      </c>
      <c r="S35" s="129" t="str">
        <f>IF(AND(J9="Tie-Down",$L$25="Not Compliant"),"Recommend applying lashings in direct restraint if load has suitable attachment points","")</f>
        <v/>
      </c>
    </row>
    <row r="36" spans="1:19" ht="10" customHeight="1" x14ac:dyDescent="0.35">
      <c r="A36" s="53"/>
      <c r="B36" s="54"/>
      <c r="C36" s="54"/>
      <c r="D36" s="46"/>
      <c r="E36" s="78"/>
      <c r="F36" s="78"/>
      <c r="G36" s="78"/>
      <c r="H36" s="49"/>
      <c r="I36" s="78"/>
      <c r="J36" s="78"/>
      <c r="K36" s="78"/>
      <c r="L36" s="78"/>
      <c r="M36" s="49"/>
      <c r="N36" s="78"/>
      <c r="Q36" s="36"/>
    </row>
    <row r="37" spans="1:19" ht="35" customHeight="1" x14ac:dyDescent="0.35">
      <c r="A37" s="53"/>
      <c r="B37" s="54"/>
      <c r="C37" s="54"/>
      <c r="D37" s="46"/>
      <c r="E37" s="52" t="str">
        <f>IF(B7&lt;&gt;"Six","","Distance between anchor points along the trailer (F5)")</f>
        <v/>
      </c>
      <c r="F37" s="188"/>
      <c r="G37" s="48" t="str">
        <f>IF(B7&lt;&gt;"Six","","Millimetres")</f>
        <v/>
      </c>
      <c r="H37" s="49"/>
      <c r="I37" s="78"/>
      <c r="J37" s="78"/>
      <c r="K37" s="78"/>
      <c r="L37" s="78"/>
      <c r="M37" s="49"/>
      <c r="N37" s="78"/>
      <c r="O37" s="40" t="e">
        <f>IF(J9="Direct",P37,ROUNDDOWN((2*$P$3*$F$52*$Q$25+2*$P$3*$B$52*$Q$25+2*$P$3*$F$60*$Q$25+2*$P$3*$B$60*$Q$25+2*$P$3*$F$68*$Q$25)/(0.5-$Q$25),0))</f>
        <v>#DIV/0!</v>
      </c>
      <c r="P37" t="e">
        <f>IF(P41&gt;O27,ROUNDDOWN(($O$3*$F$50+$O$3*$B$50+$O$3*$F$58+$O$3*$B$58+$O$3*$F$66+$O$3*$F$52*$O$25+$O$3*$B$52*$O$25+$O$3*$F$60*$O$25+$O$3*$B$60*$O$25+$O$3*$F$68*$O$25)/(0.5-$O$25),0),ROUNDDOWN(($O$3*$F$50+$O$3*$B$50+$O$3*$F$58+$O$3*$B$58+$O$3*$F$66)/(0.5),0))</f>
        <v>#DIV/0!</v>
      </c>
      <c r="Q37" s="41" t="e">
        <f>IF(OR($O$37&gt;=$O$27,(0.5-$O$25)&lt;0,(0.5-P25)&lt;0),"Compliant","Not Compliant")</f>
        <v>#DIV/0!</v>
      </c>
      <c r="R37" s="84" t="str">
        <f>IF(AND(L25="Not Compliant",OR($B$3&lt;&gt;"Four",$B$7&lt;&gt;"Six")),1,"")</f>
        <v/>
      </c>
    </row>
    <row r="38" spans="1:19" ht="10" customHeight="1" x14ac:dyDescent="0.35">
      <c r="A38" s="53"/>
      <c r="B38" s="54"/>
      <c r="C38" s="54"/>
      <c r="D38" s="46"/>
      <c r="E38" s="220"/>
      <c r="F38" s="220"/>
      <c r="G38" s="220"/>
      <c r="H38" s="49"/>
      <c r="I38" s="78"/>
      <c r="J38" s="78"/>
      <c r="K38" s="78"/>
      <c r="L38" s="78"/>
      <c r="M38" s="49"/>
      <c r="N38" s="78"/>
    </row>
    <row r="39" spans="1:19" ht="35" customHeight="1" x14ac:dyDescent="0.35">
      <c r="A39" s="53"/>
      <c r="B39" s="54"/>
      <c r="C39" s="54"/>
      <c r="D39" s="46"/>
      <c r="E39" s="281" t="str">
        <f>IF($F$37="","",$E$65)</f>
        <v/>
      </c>
      <c r="F39" s="282"/>
      <c r="G39" s="282"/>
      <c r="H39" s="49"/>
      <c r="I39" s="78"/>
      <c r="J39" s="78"/>
      <c r="K39" s="78"/>
      <c r="L39" s="78"/>
      <c r="M39" s="49"/>
      <c r="N39" s="78"/>
    </row>
    <row r="40" spans="1:19" ht="10" customHeight="1" x14ac:dyDescent="0.35">
      <c r="A40" s="53"/>
      <c r="B40" s="54"/>
      <c r="C40" s="54"/>
      <c r="D40" s="46"/>
      <c r="E40" s="78"/>
      <c r="F40" s="78"/>
      <c r="G40" s="78"/>
      <c r="H40" s="49"/>
      <c r="I40" s="78"/>
      <c r="J40" s="78"/>
      <c r="K40" s="78"/>
      <c r="L40" s="78"/>
      <c r="M40" s="49"/>
      <c r="N40" s="78"/>
    </row>
    <row r="41" spans="1:19" ht="35" customHeight="1" x14ac:dyDescent="0.35">
      <c r="A41" s="53"/>
      <c r="B41" s="54"/>
      <c r="C41" s="54"/>
      <c r="D41" s="46"/>
      <c r="E41" s="52" t="str">
        <f>IF(B7&lt;&gt;"Six","","Distance between anchor points across the trailer (S5)")</f>
        <v/>
      </c>
      <c r="F41" s="188"/>
      <c r="G41" s="48" t="str">
        <f>IF(B7&lt;&gt;"Six","","Millimetres")</f>
        <v/>
      </c>
      <c r="H41" s="49"/>
      <c r="I41" s="78"/>
      <c r="J41" s="78"/>
      <c r="K41" s="78"/>
      <c r="L41" s="78"/>
      <c r="M41" s="49"/>
      <c r="N41" s="78"/>
      <c r="O41" s="40" t="e">
        <f>IF(J9="Direct",O27,P41)</f>
        <v>#DIV/0!</v>
      </c>
      <c r="P41" s="40" t="e">
        <f>IF(OR(J3="Chain_7.3mm",J3="Chain_8mm",J3="Chain_10mm",J3="Chain_13mm"),ROUNDDOWN((2*750*$F$52+2*750*$B$52+2*750*$F$60+2*750*$B$60+2*750*$F$68)/(0.2),0),ROUNDDOWN((2*300*$F$52+2*300*$B$52+2*300*$F$60+2*300*$B$60+2*300*$F$68)/(0.2),0))</f>
        <v>#DIV/0!</v>
      </c>
      <c r="Q41" s="41" t="e">
        <f>IF(OR($O$41&gt;=$O$27,(0.5-$O$25)&lt;0),"Compliant","Not Compliant")</f>
        <v>#DIV/0!</v>
      </c>
      <c r="R41" s="84" t="str">
        <f>IF(AND(L27="Not Compliant",OR($B$3&lt;&gt;"Four",$B$7&lt;&gt;"Six")),1,"")</f>
        <v/>
      </c>
    </row>
    <row r="42" spans="1:19" ht="10" customHeight="1" x14ac:dyDescent="0.35">
      <c r="A42" s="53"/>
      <c r="B42" s="54"/>
      <c r="C42" s="54"/>
      <c r="D42" s="46"/>
      <c r="E42" s="78"/>
      <c r="F42" s="78"/>
      <c r="G42" s="78"/>
      <c r="H42" s="49"/>
      <c r="I42" s="49"/>
      <c r="J42" s="49"/>
      <c r="K42" s="49"/>
      <c r="L42" s="49"/>
      <c r="M42" s="49"/>
      <c r="N42" s="78"/>
    </row>
    <row r="43" spans="1:19" ht="35" customHeight="1" x14ac:dyDescent="0.35">
      <c r="A43" s="283" t="s">
        <v>212</v>
      </c>
      <c r="B43" s="284"/>
      <c r="C43" s="54"/>
      <c r="D43" s="46"/>
      <c r="E43" s="281" t="str">
        <f>IF($F$41="","",E67)</f>
        <v/>
      </c>
      <c r="F43" s="282"/>
      <c r="G43" s="282"/>
      <c r="H43" s="49"/>
      <c r="I43" s="49"/>
      <c r="J43" s="49"/>
      <c r="K43" s="49"/>
      <c r="L43" s="49"/>
      <c r="M43" s="298" t="s">
        <v>216</v>
      </c>
      <c r="N43" s="219"/>
    </row>
    <row r="44" spans="1:19" ht="10" customHeight="1" x14ac:dyDescent="0.35">
      <c r="A44" s="53"/>
      <c r="B44" s="54"/>
      <c r="C44" s="54"/>
      <c r="D44" s="46"/>
      <c r="E44" s="78"/>
      <c r="F44" s="78"/>
      <c r="G44" s="78"/>
      <c r="H44" s="49"/>
      <c r="I44" s="49"/>
      <c r="J44" s="49"/>
      <c r="K44" s="49"/>
      <c r="L44" s="49"/>
      <c r="M44" s="49"/>
      <c r="N44" s="78"/>
    </row>
    <row r="45" spans="1:19" ht="15" customHeight="1" x14ac:dyDescent="0.35">
      <c r="A45" s="26"/>
      <c r="B45" s="27"/>
      <c r="C45" s="27"/>
      <c r="D45" s="18"/>
      <c r="E45" s="26"/>
      <c r="F45" s="27"/>
      <c r="G45" s="27"/>
    </row>
    <row r="46" spans="1:19" ht="15" hidden="1" customHeight="1" x14ac:dyDescent="0.35">
      <c r="A46" s="32" t="s">
        <v>84</v>
      </c>
      <c r="B46" s="20"/>
      <c r="C46" s="20"/>
      <c r="D46" s="18"/>
      <c r="E46" s="32" t="s">
        <v>81</v>
      </c>
      <c r="F46" s="20"/>
      <c r="G46" s="20"/>
      <c r="Q46">
        <f>COUNT(R31,R35,R37,R41)</f>
        <v>0</v>
      </c>
    </row>
    <row r="47" spans="1:19" ht="15" hidden="1" customHeight="1" x14ac:dyDescent="0.35">
      <c r="A47" s="21" t="s">
        <v>71</v>
      </c>
      <c r="B47" s="33">
        <f>SQRT(B15^2-B17^2-B21^2)</f>
        <v>0</v>
      </c>
      <c r="C47" s="20"/>
      <c r="D47" s="18"/>
      <c r="E47" s="21" t="s">
        <v>71</v>
      </c>
      <c r="F47" s="33">
        <f>SQRT(F15^2-F17^2-F21^2)</f>
        <v>0</v>
      </c>
      <c r="G47" s="20"/>
    </row>
    <row r="48" spans="1:19" ht="15" hidden="1" customHeight="1" x14ac:dyDescent="0.45">
      <c r="A48" t="s">
        <v>83</v>
      </c>
      <c r="B48" s="34" t="e">
        <f>ROUNDDOWN(B17/B15,2)</f>
        <v>#DIV/0!</v>
      </c>
      <c r="E48" t="s">
        <v>69</v>
      </c>
      <c r="F48" s="19" t="e">
        <f>ROUNDDOWN(F17/F15,2)</f>
        <v>#DIV/0!</v>
      </c>
    </row>
    <row r="49" spans="1:7" ht="15" hidden="1" customHeight="1" x14ac:dyDescent="0.35">
      <c r="A49" s="285" t="e">
        <f>IF(AND(L23="Not Compliant",B48&gt;0),"Recommend moving chain forward to increase restraint","")</f>
        <v>#DIV/0!</v>
      </c>
      <c r="B49" s="285"/>
      <c r="C49" s="285"/>
      <c r="E49" s="285" t="e">
        <f>IF(AND(L21="Not Compliant",F48&gt;0),"Recommend moving chain backward to increase restraint","")</f>
        <v>#DIV/0!</v>
      </c>
      <c r="F49" s="285"/>
      <c r="G49" s="285"/>
    </row>
    <row r="50" spans="1:7" ht="15" hidden="1" customHeight="1" x14ac:dyDescent="0.45">
      <c r="A50" t="s">
        <v>68</v>
      </c>
      <c r="B50" s="34" t="e">
        <f>ROUNDDOWN(B21/B15,2)</f>
        <v>#DIV/0!</v>
      </c>
      <c r="E50" t="s">
        <v>70</v>
      </c>
      <c r="F50" s="19" t="e">
        <f>ROUNDDOWN(F21/F15,2)</f>
        <v>#DIV/0!</v>
      </c>
    </row>
    <row r="51" spans="1:7" ht="15" hidden="1" customHeight="1" x14ac:dyDescent="0.35">
      <c r="A51" s="285" t="e">
        <f>IF(AND(L25="Not Compliant",B50&gt;0),"Recommend moving chain further across trailer to increase restraint","")</f>
        <v>#DIV/0!</v>
      </c>
      <c r="B51" s="285"/>
      <c r="C51" s="285"/>
      <c r="E51" s="285" t="e">
        <f>IF(AND(L25="Not Compliant",F50&gt;0),"Recommend moving chain further across trailer to increase restraint","")</f>
        <v>#DIV/0!</v>
      </c>
      <c r="F51" s="285"/>
      <c r="G51" s="285"/>
    </row>
    <row r="52" spans="1:7" ht="15" hidden="1" customHeight="1" x14ac:dyDescent="0.45">
      <c r="A52" t="s">
        <v>72</v>
      </c>
      <c r="B52" s="34" t="e">
        <f>ROUNDDOWN(B47/B15,2)</f>
        <v>#DIV/0!</v>
      </c>
      <c r="E52" t="s">
        <v>72</v>
      </c>
      <c r="F52" s="34" t="e">
        <f>ROUNDDOWN(F47/F15,2)</f>
        <v>#DIV/0!</v>
      </c>
    </row>
    <row r="53" spans="1:7" ht="15" hidden="1" customHeight="1" x14ac:dyDescent="0.35"/>
    <row r="54" spans="1:7" hidden="1" x14ac:dyDescent="0.35">
      <c r="A54" s="32" t="s">
        <v>82</v>
      </c>
      <c r="B54" s="27"/>
      <c r="C54" s="27"/>
      <c r="E54" s="32" t="s">
        <v>85</v>
      </c>
      <c r="F54" s="27"/>
    </row>
    <row r="55" spans="1:7" hidden="1" x14ac:dyDescent="0.35">
      <c r="A55" s="21" t="s">
        <v>71</v>
      </c>
      <c r="B55" s="33">
        <f>SQRT(B25^2-B27^2-B31^2)</f>
        <v>0</v>
      </c>
      <c r="C55" s="27"/>
      <c r="E55" s="21" t="s">
        <v>71</v>
      </c>
      <c r="F55" s="33">
        <f>SQRT(F25^2-F27^2-F31^2)</f>
        <v>0</v>
      </c>
    </row>
    <row r="56" spans="1:7" ht="16.5" hidden="1" x14ac:dyDescent="0.45">
      <c r="A56" t="s">
        <v>83</v>
      </c>
      <c r="B56" s="34">
        <f>IF(B3&lt;&gt;"Four",0,ROUNDDOWN(B27/B25,2))</f>
        <v>0</v>
      </c>
      <c r="E56" t="s">
        <v>69</v>
      </c>
      <c r="F56" s="34" t="e">
        <f>IF(B7="Two",0,ROUNDDOWN(F27/F25,2))</f>
        <v>#DIV/0!</v>
      </c>
    </row>
    <row r="57" spans="1:7" hidden="1" x14ac:dyDescent="0.35">
      <c r="A57" s="285" t="str">
        <f>IF(AND(L23="Not Compliant",B56&gt;0),"Recommend moving chain forward to increase restraint","")</f>
        <v/>
      </c>
      <c r="B57" s="285"/>
      <c r="C57" s="285"/>
      <c r="E57" s="285" t="e">
        <f>IF(AND(L21="Not Compliant",F56&gt;0),"Recommend moving chain backward to increase restraint","")</f>
        <v>#DIV/0!</v>
      </c>
      <c r="F57" s="285"/>
      <c r="G57" s="285"/>
    </row>
    <row r="58" spans="1:7" ht="16.5" hidden="1" x14ac:dyDescent="0.45">
      <c r="A58" t="s">
        <v>68</v>
      </c>
      <c r="B58" s="34">
        <f>IF(B3&lt;&gt;"Four",0,ROUNDDOWN(B31/B25,2))</f>
        <v>0</v>
      </c>
      <c r="E58" t="s">
        <v>70</v>
      </c>
      <c r="F58" s="34" t="e">
        <f>IF(B7="Two",0,ROUNDDOWN(F31/F25,2))</f>
        <v>#DIV/0!</v>
      </c>
    </row>
    <row r="59" spans="1:7" hidden="1" x14ac:dyDescent="0.35">
      <c r="A59" s="285" t="str">
        <f>IF(AND(L25="Not Compliant",B58&gt;0),"Recommend moving chain further across trailer to increase restraint","")</f>
        <v/>
      </c>
      <c r="B59" s="285"/>
      <c r="C59" s="285"/>
      <c r="E59" s="285" t="e">
        <f>IF(AND(L25="Not Compliant",F58&gt;0),"Recommend moving chain further across trailer to increase restraint","")</f>
        <v>#DIV/0!</v>
      </c>
      <c r="F59" s="285"/>
      <c r="G59" s="285"/>
    </row>
    <row r="60" spans="1:7" ht="16.5" hidden="1" x14ac:dyDescent="0.45">
      <c r="A60" t="s">
        <v>72</v>
      </c>
      <c r="B60" s="34">
        <f>IF(B3&lt;&gt;"Four",0,ROUNDDOWN(B55/B25,2))</f>
        <v>0</v>
      </c>
      <c r="E60" t="s">
        <v>72</v>
      </c>
      <c r="F60" s="34" t="e">
        <f>IF(B7="Two",0,ROUNDDOWN(F55/F25,2))</f>
        <v>#DIV/0!</v>
      </c>
    </row>
    <row r="61" spans="1:7" hidden="1" x14ac:dyDescent="0.35"/>
    <row r="62" spans="1:7" hidden="1" x14ac:dyDescent="0.35">
      <c r="E62" s="32" t="s">
        <v>86</v>
      </c>
      <c r="F62" s="27"/>
    </row>
    <row r="63" spans="1:7" hidden="1" x14ac:dyDescent="0.35">
      <c r="E63" s="21" t="s">
        <v>71</v>
      </c>
      <c r="F63" s="33">
        <f>SQRT(F35^2-F37^2-F41^2)</f>
        <v>0</v>
      </c>
    </row>
    <row r="64" spans="1:7" ht="16.5" hidden="1" x14ac:dyDescent="0.45">
      <c r="E64" t="s">
        <v>69</v>
      </c>
      <c r="F64" s="34">
        <f>IF(B7&lt;&gt;"Six",0,ROUNDDOWN(F37/F35,2))</f>
        <v>0</v>
      </c>
    </row>
    <row r="65" spans="5:7" hidden="1" x14ac:dyDescent="0.35">
      <c r="E65" s="285" t="str">
        <f>IF(AND(L21="Not Compliant",F64&gt;0),"Recommend moving chain backward to increase restraint","")</f>
        <v/>
      </c>
      <c r="F65" s="285"/>
      <c r="G65" s="285"/>
    </row>
    <row r="66" spans="5:7" ht="16.5" hidden="1" x14ac:dyDescent="0.45">
      <c r="E66" t="s">
        <v>70</v>
      </c>
      <c r="F66" s="34">
        <f>IF(B7&lt;&gt;"Six",0,ROUNDDOWN(F41/F35,2))</f>
        <v>0</v>
      </c>
    </row>
    <row r="67" spans="5:7" hidden="1" x14ac:dyDescent="0.35">
      <c r="E67" s="285" t="str">
        <f>IF(AND(L25="Not Compliant",F66&gt;0),"Recommend moving chain further across trailer to increase restraint","")</f>
        <v/>
      </c>
      <c r="F67" s="285"/>
      <c r="G67" s="285"/>
    </row>
    <row r="68" spans="5:7" ht="16.5" hidden="1" x14ac:dyDescent="0.45">
      <c r="E68" t="s">
        <v>72</v>
      </c>
      <c r="F68" s="34">
        <f>IF(B7&lt;&gt;"Six",0,ROUNDDOWN(F63/F35,2))</f>
        <v>0</v>
      </c>
    </row>
    <row r="69" spans="5:7" hidden="1" x14ac:dyDescent="0.35"/>
    <row r="70" spans="5:7" hidden="1" x14ac:dyDescent="0.35"/>
  </sheetData>
  <sheetProtection algorithmName="SHA-512" hashValue="bmKakEb48isyTlALPW9mfK4y6l0nKNejHuelLLgArou9Q+xCOkpDQ3gvUzpnYzNPh0MnQEn/ntol0IvHR+/Kxw==" saltValue="n9WFzSn910klmTU9kozW4Q==" spinCount="100000" sheet="1" objects="1" scenarios="1" selectLockedCells="1"/>
  <mergeCells count="35">
    <mergeCell ref="M43:N43"/>
    <mergeCell ref="E65:G65"/>
    <mergeCell ref="E67:G67"/>
    <mergeCell ref="E57:G57"/>
    <mergeCell ref="E59:G59"/>
    <mergeCell ref="A49:C49"/>
    <mergeCell ref="A51:C51"/>
    <mergeCell ref="E49:G49"/>
    <mergeCell ref="E51:G51"/>
    <mergeCell ref="A57:C57"/>
    <mergeCell ref="A59:C59"/>
    <mergeCell ref="J11:M11"/>
    <mergeCell ref="J15:M15"/>
    <mergeCell ref="L7:M7"/>
    <mergeCell ref="J5:M5"/>
    <mergeCell ref="A29:C29"/>
    <mergeCell ref="E29:G29"/>
    <mergeCell ref="I25:J25"/>
    <mergeCell ref="I27:J27"/>
    <mergeCell ref="I23:J23"/>
    <mergeCell ref="I21:J21"/>
    <mergeCell ref="A19:C19"/>
    <mergeCell ref="E19:G19"/>
    <mergeCell ref="A23:C23"/>
    <mergeCell ref="E23:G23"/>
    <mergeCell ref="A4:B5"/>
    <mergeCell ref="A8:B9"/>
    <mergeCell ref="C1:I1"/>
    <mergeCell ref="A10:B12"/>
    <mergeCell ref="E43:G43"/>
    <mergeCell ref="E38:G38"/>
    <mergeCell ref="A33:C33"/>
    <mergeCell ref="E33:G33"/>
    <mergeCell ref="E39:G39"/>
    <mergeCell ref="A43:B43"/>
  </mergeCells>
  <conditionalFormatting sqref="J7 L7">
    <cfRule type="expression" dxfId="55" priority="88">
      <formula>$L$7="Recommend blocking the load if possible"</formula>
    </cfRule>
  </conditionalFormatting>
  <conditionalFormatting sqref="L21">
    <cfRule type="expression" dxfId="54" priority="85">
      <formula>$L$21="Not Compliant"</formula>
    </cfRule>
    <cfRule type="expression" dxfId="53" priority="86">
      <formula>$L$21="Compliant"</formula>
    </cfRule>
  </conditionalFormatting>
  <conditionalFormatting sqref="B25">
    <cfRule type="expression" dxfId="52" priority="83">
      <formula>$B$3="Six"</formula>
    </cfRule>
    <cfRule type="expression" dxfId="51" priority="84">
      <formula>$B$3="Four"</formula>
    </cfRule>
  </conditionalFormatting>
  <conditionalFormatting sqref="B27">
    <cfRule type="expression" dxfId="50" priority="81">
      <formula>$B$3="Six"</formula>
    </cfRule>
    <cfRule type="expression" dxfId="49" priority="82">
      <formula>$B$3="Four"</formula>
    </cfRule>
  </conditionalFormatting>
  <conditionalFormatting sqref="B31">
    <cfRule type="expression" dxfId="48" priority="79">
      <formula>$B$3="Six"</formula>
    </cfRule>
    <cfRule type="expression" dxfId="47" priority="80">
      <formula>$B$3="Four"</formula>
    </cfRule>
  </conditionalFormatting>
  <conditionalFormatting sqref="L23">
    <cfRule type="expression" dxfId="46" priority="73">
      <formula>$L$23="Not Compliant"</formula>
    </cfRule>
    <cfRule type="expression" dxfId="45" priority="74">
      <formula>$L$23="Compliant"</formula>
    </cfRule>
  </conditionalFormatting>
  <conditionalFormatting sqref="L25">
    <cfRule type="expression" dxfId="44" priority="69">
      <formula>$L$25="Not Compliant"</formula>
    </cfRule>
    <cfRule type="expression" dxfId="43" priority="70">
      <formula>$L$25="Compliant"</formula>
    </cfRule>
  </conditionalFormatting>
  <conditionalFormatting sqref="L27">
    <cfRule type="expression" dxfId="42" priority="67">
      <formula>$L$27="Not Compliant"</formula>
    </cfRule>
    <cfRule type="expression" dxfId="41" priority="68">
      <formula>$L$27="Compliant"</formula>
    </cfRule>
  </conditionalFormatting>
  <conditionalFormatting sqref="M9:M10">
    <cfRule type="expression" dxfId="40" priority="63">
      <formula>$J$9="Direct"</formula>
    </cfRule>
  </conditionalFormatting>
  <conditionalFormatting sqref="J9 J11">
    <cfRule type="expression" dxfId="39" priority="98">
      <formula>$J$11="Recommend applying lashings in direct restraint if load has suitable attachment points"</formula>
    </cfRule>
  </conditionalFormatting>
  <conditionalFormatting sqref="M9">
    <cfRule type="expression" dxfId="38" priority="66">
      <formula>$J$9="Tie-Down"</formula>
    </cfRule>
  </conditionalFormatting>
  <conditionalFormatting sqref="M3">
    <cfRule type="expression" dxfId="37" priority="1">
      <formula>$J$3="Webbing_5tonne"</formula>
    </cfRule>
    <cfRule type="expression" dxfId="36" priority="2">
      <formula>$J$3="Webbing_2.5tonne"</formula>
    </cfRule>
    <cfRule type="expression" dxfId="35" priority="3">
      <formula>$J$3="Webbing_2tonne"</formula>
    </cfRule>
    <cfRule type="expression" dxfId="34" priority="89">
      <formula>$J$3="Chain_13mm"</formula>
    </cfRule>
    <cfRule type="expression" dxfId="33" priority="92">
      <formula>$J$3="Chain_10mm"</formula>
    </cfRule>
    <cfRule type="expression" dxfId="32" priority="93">
      <formula>$J$3="Chain_7.3mm"</formula>
    </cfRule>
    <cfRule type="expression" dxfId="31" priority="94">
      <formula>$J$3="Chain_8mm"</formula>
    </cfRule>
  </conditionalFormatting>
  <conditionalFormatting sqref="J3 J5:M5">
    <cfRule type="expression" dxfId="30" priority="44">
      <formula>$J$5="Consider increasing lashing capacity, e.g. use chain rather than webbing, use 10mm chain rather than 8mm"</formula>
    </cfRule>
  </conditionalFormatting>
  <conditionalFormatting sqref="F35 F37 F41">
    <cfRule type="expression" dxfId="29" priority="99">
      <formula>$B$7="Six"</formula>
    </cfRule>
  </conditionalFormatting>
  <conditionalFormatting sqref="F27 F31 F25">
    <cfRule type="expression" dxfId="28" priority="102">
      <formula>$B$7="Four"</formula>
    </cfRule>
  </conditionalFormatting>
  <conditionalFormatting sqref="F25 F27 F31">
    <cfRule type="expression" dxfId="27" priority="105">
      <formula>$B$7="Six"</formula>
    </cfRule>
  </conditionalFormatting>
  <conditionalFormatting sqref="A10:B12">
    <cfRule type="expression" dxfId="26" priority="42">
      <formula>$Q$46&gt;0</formula>
    </cfRule>
  </conditionalFormatting>
  <conditionalFormatting sqref="B17 A19:C19">
    <cfRule type="expression" dxfId="25" priority="36">
      <formula>$A$19="Recommend moving chain forward to increase restraint"</formula>
    </cfRule>
  </conditionalFormatting>
  <conditionalFormatting sqref="F17 E19:G19">
    <cfRule type="expression" dxfId="24" priority="35">
      <formula>$E$19="Recommend moving chain backward to increase restraint"</formula>
    </cfRule>
  </conditionalFormatting>
  <conditionalFormatting sqref="B21 A23:C23">
    <cfRule type="expression" dxfId="23" priority="34">
      <formula>$A$23="Recommend moving chain further across trailer to increase restraint"</formula>
    </cfRule>
  </conditionalFormatting>
  <conditionalFormatting sqref="F21 E23:G23">
    <cfRule type="expression" dxfId="22" priority="33">
      <formula>$E$23="Recommend moving chain further across trailer to increase restraint"</formula>
    </cfRule>
  </conditionalFormatting>
  <conditionalFormatting sqref="B7">
    <cfRule type="expression" dxfId="21" priority="120">
      <formula>AND($B$7&lt;&gt;"Six",OR($L$21="Not Compliant",$L$25="Not Compliant",$L$27="Not Compliant"))</formula>
    </cfRule>
  </conditionalFormatting>
  <conditionalFormatting sqref="B3">
    <cfRule type="expression" dxfId="20" priority="121">
      <formula>AND($B$3&lt;&gt;"Four",OR($L$23="Not Compliant",$L$25="Not Compliant",$L$27="Not Compliant"))</formula>
    </cfRule>
  </conditionalFormatting>
  <conditionalFormatting sqref="B27 A29:C29">
    <cfRule type="expression" dxfId="19" priority="32">
      <formula>$A$29="Recommend moving chain forward to increase restraint"</formula>
    </cfRule>
  </conditionalFormatting>
  <conditionalFormatting sqref="B31 A33:C33">
    <cfRule type="expression" dxfId="18" priority="31">
      <formula>$A$33="Recommend moving chain further across trailer to increase restraint"</formula>
    </cfRule>
  </conditionalFormatting>
  <conditionalFormatting sqref="F27 E29:G29">
    <cfRule type="expression" dxfId="17" priority="30">
      <formula>$E$29="Recommend moving chain backward to increase restraint"</formula>
    </cfRule>
  </conditionalFormatting>
  <conditionalFormatting sqref="F31 E33:G33">
    <cfRule type="expression" dxfId="16" priority="29">
      <formula>$E$33="Recommend moving chain further across trailer to increase restraint"</formula>
    </cfRule>
  </conditionalFormatting>
  <conditionalFormatting sqref="F37 E39:G39">
    <cfRule type="expression" dxfId="15" priority="28">
      <formula>$E$39="Recommend moving chain backward to increase restraint"</formula>
    </cfRule>
  </conditionalFormatting>
  <conditionalFormatting sqref="F41 E43:G43">
    <cfRule type="expression" dxfId="14" priority="27">
      <formula>$E$43="Recommend moving chain further across trailer to increase restraint"</formula>
    </cfRule>
  </conditionalFormatting>
  <conditionalFormatting sqref="M21">
    <cfRule type="expression" dxfId="13" priority="18">
      <formula>$M$21=1</formula>
    </cfRule>
    <cfRule type="expression" dxfId="12" priority="25">
      <formula>$M$21&lt;1</formula>
    </cfRule>
  </conditionalFormatting>
  <conditionalFormatting sqref="M23">
    <cfRule type="expression" dxfId="11" priority="17">
      <formula>$M$23=1</formula>
    </cfRule>
    <cfRule type="expression" dxfId="10" priority="23">
      <formula>$M$23&lt;1</formula>
    </cfRule>
  </conditionalFormatting>
  <conditionalFormatting sqref="M25">
    <cfRule type="expression" dxfId="9" priority="16">
      <formula>$M$25=1</formula>
    </cfRule>
    <cfRule type="expression" dxfId="8" priority="21">
      <formula>$M$25&lt;1</formula>
    </cfRule>
  </conditionalFormatting>
  <conditionalFormatting sqref="M27">
    <cfRule type="expression" dxfId="7" priority="15">
      <formula>$M$27=1</formula>
    </cfRule>
    <cfRule type="expression" dxfId="6" priority="19">
      <formula>$M$21&lt;1</formula>
    </cfRule>
  </conditionalFormatting>
  <conditionalFormatting sqref="J13 J15">
    <cfRule type="expression" dxfId="5" priority="10">
      <formula>AND($O$25&gt;0,$O$25&lt;0.4,$J$15="Recommend load be placed on timber or rubber to increase friction")</formula>
    </cfRule>
  </conditionalFormatting>
  <conditionalFormatting sqref="M13">
    <cfRule type="expression" dxfId="4" priority="8">
      <formula>$O$25&gt;0</formula>
    </cfRule>
    <cfRule type="expression" dxfId="3" priority="9">
      <formula>$O$25=0</formula>
    </cfRule>
  </conditionalFormatting>
  <conditionalFormatting sqref="J13 J15:M15">
    <cfRule type="expression" dxfId="2" priority="6">
      <formula>AND($O$25=0.4,$J$15="Consider placing load on anti-slip rubber to increase friction")</formula>
    </cfRule>
  </conditionalFormatting>
  <conditionalFormatting sqref="J15:M15">
    <cfRule type="expression" dxfId="1" priority="5">
      <formula>AND($P$25&gt;0,$P$25&lt;0.4,$J$15="Recommend load be placed on timber or rubber to increase friction")</formula>
    </cfRule>
  </conditionalFormatting>
  <conditionalFormatting sqref="M13 J15:M15">
    <cfRule type="expression" dxfId="0" priority="4">
      <formula>AND($P$25=0.4,$J$15="Consider placing load on anti-slip rubber to increase friction")</formula>
    </cfRule>
  </conditionalFormatting>
  <dataValidations count="11">
    <dataValidation type="list" allowBlank="1" showInputMessage="1" showErrorMessage="1" sqref="B7" xr:uid="{00000000-0002-0000-0500-000000000000}">
      <formula1>INDIRECT($B$3)</formula1>
    </dataValidation>
    <dataValidation type="list" allowBlank="1" showInputMessage="1" showErrorMessage="1" sqref="M9" xr:uid="{00000000-0002-0000-0500-000001000000}">
      <formula1>INDIRECT($J$3)</formula1>
    </dataValidation>
    <dataValidation type="custom" allowBlank="1" showInputMessage="1" showErrorMessage="1" sqref="B31" xr:uid="{00000000-0002-0000-0500-000002000000}">
      <formula1>B3&lt;&gt;"Two"</formula1>
    </dataValidation>
    <dataValidation type="custom" allowBlank="1" showInputMessage="1" showErrorMessage="1" sqref="B25" xr:uid="{00000000-0002-0000-0500-000003000000}">
      <formula1>B3&lt;&gt;"Two"</formula1>
    </dataValidation>
    <dataValidation type="custom" allowBlank="1" showInputMessage="1" showErrorMessage="1" sqref="B27" xr:uid="{00000000-0002-0000-0500-000004000000}">
      <formula1>B3&lt;&gt;"Two"</formula1>
    </dataValidation>
    <dataValidation type="custom" allowBlank="1" showInputMessage="1" showErrorMessage="1" sqref="F31" xr:uid="{00000000-0002-0000-0500-000005000000}">
      <formula1>B7&lt;&gt;"Two"</formula1>
    </dataValidation>
    <dataValidation type="custom" allowBlank="1" showInputMessage="1" showErrorMessage="1" sqref="F25" xr:uid="{00000000-0002-0000-0500-000006000000}">
      <formula1>B7&lt;&gt;"Two"</formula1>
    </dataValidation>
    <dataValidation type="custom" allowBlank="1" showInputMessage="1" showErrorMessage="1" sqref="F27" xr:uid="{00000000-0002-0000-0500-000007000000}">
      <formula1>B7&lt;&gt;"Two"</formula1>
    </dataValidation>
    <dataValidation type="custom" allowBlank="1" showInputMessage="1" showErrorMessage="1" sqref="F35" xr:uid="{00000000-0002-0000-0500-000008000000}">
      <formula1>B7="Six"</formula1>
    </dataValidation>
    <dataValidation type="custom" allowBlank="1" showInputMessage="1" showErrorMessage="1" sqref="F37" xr:uid="{00000000-0002-0000-0500-000009000000}">
      <formula1>B7="Six"</formula1>
    </dataValidation>
    <dataValidation type="custom" allowBlank="1" showInputMessage="1" showErrorMessage="1" sqref="F41" xr:uid="{00000000-0002-0000-0500-00000A000000}">
      <formula1>B7="Six"</formula1>
    </dataValidation>
  </dataValidations>
  <pageMargins left="0.7" right="0.7" top="0.75" bottom="0.75" header="0.3" footer="0.3"/>
  <pageSetup paperSize="9" orientation="portrait" r:id="rId1"/>
  <headerFooter>
    <oddHeader>&amp;L&amp;"Century Gothic"&amp;10&amp;K000000 Business&amp;1#_x000D_&amp;CW2B-PC0-0-ZG-GUL-00025 Rev A</oddHeader>
    <oddFooter>&amp;C© Pacific Complete 2019, all rights reserved</oddFooter>
  </headerFooter>
  <drawing r:id="rId2"/>
  <legacyDrawing r:id="rId3"/>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500-00000B000000}">
          <x14:formula1>
            <xm:f>'Direct Data'!$B$1:$H$1</xm:f>
          </x14:formula1>
          <xm:sqref>J3</xm:sqref>
        </x14:dataValidation>
        <x14:dataValidation type="list" allowBlank="1" showInputMessage="1" showErrorMessage="1" xr:uid="{00000000-0002-0000-0500-00000C000000}">
          <x14:formula1>
            <xm:f>'Direct Data'!$A$9:$A$10</xm:f>
          </x14:formula1>
          <xm:sqref>M3</xm:sqref>
        </x14:dataValidation>
        <x14:dataValidation type="list" allowBlank="1" showInputMessage="1" showErrorMessage="1" xr:uid="{00000000-0002-0000-0500-00000D000000}">
          <x14:formula1>
            <xm:f>'Direct Data'!$D$23:$D$24</xm:f>
          </x14:formula1>
          <xm:sqref>B3</xm:sqref>
        </x14:dataValidation>
        <x14:dataValidation type="list" allowBlank="1" showInputMessage="1" showErrorMessage="1" xr:uid="{00000000-0002-0000-0500-00000E000000}">
          <x14:formula1>
            <xm:f>'Direct Data'!$A$15:$A$29</xm:f>
          </x14:formula1>
          <xm:sqref>J13 M13</xm:sqref>
        </x14:dataValidation>
        <x14:dataValidation type="list" allowBlank="1" showInputMessage="1" showErrorMessage="1" xr:uid="{00000000-0002-0000-0500-00000F000000}">
          <x14:formula1>
            <xm:f>'Tie Down Data'!$F$9:$F$10</xm:f>
          </x14:formula1>
          <xm:sqref>K18</xm:sqref>
        </x14:dataValidation>
        <x14:dataValidation type="list" allowBlank="1" showInputMessage="1" showErrorMessage="1" xr:uid="{00000000-0002-0000-0500-000010000000}">
          <x14:formula1>
            <xm:f>'Tie Down Data'!$D$9:$D$10</xm:f>
          </x14:formula1>
          <xm:sqref>J7</xm:sqref>
        </x14:dataValidation>
        <x14:dataValidation type="list" allowBlank="1" showInputMessage="1" showErrorMessage="1" xr:uid="{00000000-0002-0000-0500-000011000000}">
          <x14:formula1>
            <xm:f>'Direct Data'!$E$9:$E$10</xm:f>
          </x14:formula1>
          <xm:sqref>J9</xm:sqref>
        </x14:dataValidation>
        <x14:dataValidation type="list" allowBlank="1" showInputMessage="1" showErrorMessage="1" xr:uid="{00000000-0002-0000-0500-000012000000}">
          <x14:formula1>
            <xm:f>'Direct Data'!$C$9:$C$10</xm:f>
          </x14:formula1>
          <xm:sqref>L17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H36"/>
  <sheetViews>
    <sheetView workbookViewId="0">
      <selection activeCell="A2" sqref="A2:A4"/>
    </sheetView>
  </sheetViews>
  <sheetFormatPr defaultRowHeight="14.5" x14ac:dyDescent="0.35"/>
  <cols>
    <col min="1" max="1" width="40.6328125" customWidth="1"/>
    <col min="2" max="4" width="25.6328125" customWidth="1"/>
    <col min="5" max="8" width="30.6328125" customWidth="1"/>
  </cols>
  <sheetData>
    <row r="1" spans="1:8" ht="15" customHeight="1" x14ac:dyDescent="0.35">
      <c r="A1" s="13" t="s">
        <v>0</v>
      </c>
      <c r="B1" s="2" t="s">
        <v>56</v>
      </c>
      <c r="C1" s="2" t="s">
        <v>57</v>
      </c>
      <c r="D1" s="2" t="s">
        <v>58</v>
      </c>
      <c r="E1" s="2" t="s">
        <v>4</v>
      </c>
      <c r="F1" s="2" t="s">
        <v>5</v>
      </c>
      <c r="G1" s="2" t="s">
        <v>6</v>
      </c>
      <c r="H1" s="2" t="s">
        <v>7</v>
      </c>
    </row>
    <row r="2" spans="1:8" ht="15" customHeight="1" x14ac:dyDescent="0.35">
      <c r="A2" s="227" t="s">
        <v>8</v>
      </c>
      <c r="B2" s="3" t="s">
        <v>12</v>
      </c>
      <c r="C2" s="3" t="s">
        <v>12</v>
      </c>
      <c r="D2" s="3" t="s">
        <v>12</v>
      </c>
      <c r="E2" s="3" t="s">
        <v>10</v>
      </c>
      <c r="F2" s="3" t="s">
        <v>10</v>
      </c>
      <c r="G2" s="3" t="s">
        <v>10</v>
      </c>
      <c r="H2" s="3" t="s">
        <v>11</v>
      </c>
    </row>
    <row r="3" spans="1:8" ht="15" customHeight="1" x14ac:dyDescent="0.35">
      <c r="A3" s="227"/>
      <c r="B3" s="3" t="s">
        <v>14</v>
      </c>
      <c r="C3" s="3" t="s">
        <v>14</v>
      </c>
      <c r="D3" s="3"/>
      <c r="E3" s="3" t="s">
        <v>11</v>
      </c>
      <c r="F3" s="3" t="s">
        <v>13</v>
      </c>
      <c r="G3" s="3" t="s">
        <v>13</v>
      </c>
      <c r="H3" s="3"/>
    </row>
    <row r="4" spans="1:8" ht="15" customHeight="1" x14ac:dyDescent="0.35">
      <c r="A4" s="227"/>
      <c r="B4" s="3"/>
      <c r="C4" s="3"/>
      <c r="D4" s="3"/>
      <c r="E4" s="3"/>
      <c r="F4" s="3" t="s">
        <v>11</v>
      </c>
      <c r="G4" s="3" t="s">
        <v>11</v>
      </c>
      <c r="H4" s="3"/>
    </row>
    <row r="5" spans="1:8" ht="15" customHeight="1" x14ac:dyDescent="0.35">
      <c r="B5" s="3" t="s">
        <v>100</v>
      </c>
      <c r="C5" s="3" t="s">
        <v>101</v>
      </c>
      <c r="D5" s="3" t="s">
        <v>102</v>
      </c>
      <c r="E5" s="3" t="s">
        <v>18</v>
      </c>
      <c r="F5" s="3" t="s">
        <v>19</v>
      </c>
      <c r="G5" s="3" t="s">
        <v>20</v>
      </c>
      <c r="H5" s="3" t="s">
        <v>21</v>
      </c>
    </row>
    <row r="6" spans="1:8" ht="15" customHeight="1" x14ac:dyDescent="0.35">
      <c r="B6" s="7">
        <v>2000</v>
      </c>
      <c r="C6" s="7">
        <v>2500</v>
      </c>
      <c r="D6" s="7">
        <v>5000</v>
      </c>
      <c r="E6" s="7">
        <v>3000</v>
      </c>
      <c r="F6" s="7">
        <v>3800</v>
      </c>
      <c r="G6" s="7">
        <v>6000</v>
      </c>
      <c r="H6" s="7">
        <v>9000</v>
      </c>
    </row>
    <row r="7" spans="1:8" ht="15" customHeight="1" x14ac:dyDescent="0.35">
      <c r="D7" s="4"/>
    </row>
    <row r="8" spans="1:8" ht="15" customHeight="1" x14ac:dyDescent="0.35">
      <c r="A8" s="6" t="s">
        <v>23</v>
      </c>
      <c r="C8" s="13" t="s">
        <v>24</v>
      </c>
      <c r="E8" s="37" t="s">
        <v>93</v>
      </c>
    </row>
    <row r="9" spans="1:8" ht="15" customHeight="1" x14ac:dyDescent="0.35">
      <c r="A9" s="8" t="s">
        <v>25</v>
      </c>
      <c r="C9" s="3" t="s">
        <v>26</v>
      </c>
      <c r="E9" s="3" t="s">
        <v>94</v>
      </c>
    </row>
    <row r="10" spans="1:8" ht="15" customHeight="1" x14ac:dyDescent="0.35">
      <c r="A10" s="8" t="s">
        <v>27</v>
      </c>
      <c r="C10" s="3" t="s">
        <v>28</v>
      </c>
      <c r="E10" s="3" t="s">
        <v>95</v>
      </c>
    </row>
    <row r="11" spans="1:8" ht="15" customHeight="1" x14ac:dyDescent="0.35">
      <c r="A11" s="4"/>
      <c r="E11" s="36"/>
    </row>
    <row r="12" spans="1:8" ht="15" customHeight="1" x14ac:dyDescent="0.35"/>
    <row r="13" spans="1:8" ht="15" customHeight="1" x14ac:dyDescent="0.35"/>
    <row r="14" spans="1:8" ht="15" customHeight="1" x14ac:dyDescent="0.35">
      <c r="A14" s="13" t="s">
        <v>29</v>
      </c>
      <c r="B14" s="6" t="s">
        <v>30</v>
      </c>
      <c r="D14" s="13" t="s">
        <v>31</v>
      </c>
      <c r="E14" s="5" t="s">
        <v>32</v>
      </c>
    </row>
    <row r="15" spans="1:8" ht="15" customHeight="1" x14ac:dyDescent="0.35">
      <c r="A15" s="9" t="s">
        <v>33</v>
      </c>
      <c r="B15" s="8">
        <v>0.6</v>
      </c>
      <c r="D15" s="2" t="s">
        <v>34</v>
      </c>
      <c r="E15" s="10">
        <f>SIN(RADIANS(15))</f>
        <v>0.25881904510252074</v>
      </c>
    </row>
    <row r="16" spans="1:8" ht="15" customHeight="1" x14ac:dyDescent="0.35">
      <c r="A16" s="9" t="s">
        <v>35</v>
      </c>
      <c r="B16" s="8">
        <v>0.6</v>
      </c>
      <c r="D16" s="2" t="s">
        <v>36</v>
      </c>
      <c r="E16" s="10">
        <f>SIN(RADIANS(30))</f>
        <v>0.49999999999999994</v>
      </c>
    </row>
    <row r="17" spans="1:6" ht="15" customHeight="1" x14ac:dyDescent="0.35">
      <c r="A17" s="9" t="s">
        <v>37</v>
      </c>
      <c r="B17" s="8">
        <v>0.6</v>
      </c>
      <c r="D17" s="2" t="s">
        <v>38</v>
      </c>
      <c r="E17" s="10">
        <f>SIN(RADIANS(45))</f>
        <v>0.70710678118654746</v>
      </c>
    </row>
    <row r="18" spans="1:6" ht="15" customHeight="1" x14ac:dyDescent="0.35">
      <c r="A18" s="9" t="s">
        <v>39</v>
      </c>
      <c r="B18" s="8">
        <v>0.4</v>
      </c>
      <c r="D18" s="2" t="s">
        <v>40</v>
      </c>
      <c r="E18" s="10">
        <f>SIN(RADIANS(60))</f>
        <v>0.8660254037844386</v>
      </c>
    </row>
    <row r="19" spans="1:6" ht="15" customHeight="1" x14ac:dyDescent="0.35">
      <c r="A19" s="9" t="s">
        <v>41</v>
      </c>
      <c r="B19" s="8">
        <v>0.4</v>
      </c>
      <c r="D19" s="2" t="s">
        <v>42</v>
      </c>
      <c r="E19" s="10">
        <f>SIN(RADIANS(75))</f>
        <v>0.96592582628906831</v>
      </c>
    </row>
    <row r="20" spans="1:6" ht="15" customHeight="1" x14ac:dyDescent="0.35">
      <c r="A20" s="9" t="s">
        <v>43</v>
      </c>
      <c r="B20" s="8">
        <v>0.4</v>
      </c>
    </row>
    <row r="21" spans="1:6" ht="15" customHeight="1" x14ac:dyDescent="0.35">
      <c r="A21" s="9" t="s">
        <v>44</v>
      </c>
      <c r="B21" s="8">
        <v>0.4</v>
      </c>
    </row>
    <row r="22" spans="1:6" ht="15" customHeight="1" x14ac:dyDescent="0.35">
      <c r="A22" s="9" t="s">
        <v>45</v>
      </c>
      <c r="B22" s="8">
        <v>0.25</v>
      </c>
      <c r="D22" s="28" t="s">
        <v>77</v>
      </c>
      <c r="E22" s="299" t="s">
        <v>74</v>
      </c>
      <c r="F22" s="299"/>
    </row>
    <row r="23" spans="1:6" ht="15" customHeight="1" x14ac:dyDescent="0.35">
      <c r="A23" s="9" t="s">
        <v>46</v>
      </c>
      <c r="B23" s="8">
        <v>0.25</v>
      </c>
      <c r="D23" s="7" t="s">
        <v>78</v>
      </c>
      <c r="E23" s="7" t="s">
        <v>78</v>
      </c>
      <c r="F23" s="7" t="s">
        <v>79</v>
      </c>
    </row>
    <row r="24" spans="1:6" ht="15" customHeight="1" x14ac:dyDescent="0.35">
      <c r="A24" s="9" t="s">
        <v>47</v>
      </c>
      <c r="B24" s="8">
        <v>0.2</v>
      </c>
      <c r="D24" s="7" t="s">
        <v>79</v>
      </c>
      <c r="E24" s="7" t="s">
        <v>79</v>
      </c>
      <c r="F24" s="7" t="s">
        <v>80</v>
      </c>
    </row>
    <row r="25" spans="1:6" ht="15" customHeight="1" x14ac:dyDescent="0.35">
      <c r="A25" s="9" t="s">
        <v>48</v>
      </c>
      <c r="B25" s="8">
        <v>0.2</v>
      </c>
    </row>
    <row r="26" spans="1:6" ht="15" customHeight="1" x14ac:dyDescent="0.35">
      <c r="A26" s="9" t="s">
        <v>49</v>
      </c>
      <c r="B26" s="8">
        <v>0.2</v>
      </c>
    </row>
    <row r="27" spans="1:6" ht="15" customHeight="1" x14ac:dyDescent="0.35">
      <c r="A27" s="9" t="s">
        <v>50</v>
      </c>
      <c r="B27" s="8">
        <v>0.2</v>
      </c>
    </row>
    <row r="28" spans="1:6" ht="15" customHeight="1" x14ac:dyDescent="0.35">
      <c r="A28" s="9" t="s">
        <v>51</v>
      </c>
      <c r="B28" s="8">
        <v>0.2</v>
      </c>
    </row>
    <row r="29" spans="1:6" x14ac:dyDescent="0.35">
      <c r="A29" s="9" t="s">
        <v>87</v>
      </c>
      <c r="B29" s="35">
        <v>0</v>
      </c>
    </row>
    <row r="31" spans="1:6" x14ac:dyDescent="0.35">
      <c r="A31" s="60" t="s">
        <v>8</v>
      </c>
      <c r="B31" s="5" t="s">
        <v>22</v>
      </c>
    </row>
    <row r="32" spans="1:6" x14ac:dyDescent="0.35">
      <c r="A32" s="2" t="s">
        <v>12</v>
      </c>
      <c r="B32" s="7">
        <v>300</v>
      </c>
    </row>
    <row r="33" spans="1:2" x14ac:dyDescent="0.35">
      <c r="A33" s="2" t="s">
        <v>14</v>
      </c>
      <c r="B33" s="7">
        <v>600</v>
      </c>
    </row>
    <row r="34" spans="1:2" x14ac:dyDescent="0.35">
      <c r="A34" s="2" t="s">
        <v>10</v>
      </c>
      <c r="B34" s="7">
        <v>750</v>
      </c>
    </row>
    <row r="35" spans="1:2" x14ac:dyDescent="0.35">
      <c r="A35" s="2" t="s">
        <v>13</v>
      </c>
      <c r="B35" s="7">
        <v>750</v>
      </c>
    </row>
    <row r="36" spans="1:2" x14ac:dyDescent="0.35">
      <c r="A36" s="2" t="s">
        <v>11</v>
      </c>
      <c r="B36" s="7">
        <v>1000</v>
      </c>
    </row>
  </sheetData>
  <sheetProtection algorithmName="SHA-512" hashValue="rYm+GONyTl/JTgxdTcEiyt6opmPhu7lZxb5qA2KyaS0CribMaDDYUvRWLOm7VwlLBDnl5l1Auoo8uti/bkNcvA==" saltValue="WZvY3ClEIu0dAf5RBPGcSQ==" spinCount="100000" sheet="1" objects="1" scenarios="1" selectLockedCells="1" selectUnlockedCells="1"/>
  <mergeCells count="2">
    <mergeCell ref="A2:A4"/>
    <mergeCell ref="E22:F22"/>
  </mergeCells>
  <pageMargins left="0.7" right="0.7" top="0.75" bottom="0.75" header="0.3" footer="0.3"/>
  <pageSetup paperSize="9" orientation="portrait" r:id="rId1"/>
  <headerFooter>
    <oddHeader>&amp;L&amp;"Century Gothic"&amp;10&amp;K000000 Business&amp;1#_x000D_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6"/>
  <sheetViews>
    <sheetView zoomScale="91" zoomScaleNormal="91" workbookViewId="0">
      <selection sqref="A1:XFD1048576"/>
    </sheetView>
  </sheetViews>
  <sheetFormatPr defaultRowHeight="14.5" x14ac:dyDescent="0.35"/>
  <cols>
    <col min="1" max="2" width="10.6328125" customWidth="1"/>
    <col min="3" max="3" width="11.36328125" style="23" customWidth="1"/>
    <col min="4" max="4" width="60.6328125" customWidth="1"/>
  </cols>
  <sheetData>
    <row r="1" spans="1:5" s="22" customFormat="1" ht="29" x14ac:dyDescent="0.35">
      <c r="A1" s="24" t="s">
        <v>73</v>
      </c>
      <c r="B1" s="24" t="s">
        <v>74</v>
      </c>
      <c r="C1" s="24" t="s">
        <v>75</v>
      </c>
      <c r="D1" s="24" t="s">
        <v>76</v>
      </c>
      <c r="E1" s="22" t="str">
        <f>'Direct Restraint'!$B$3&amp;"|"&amp;'Direct Restraint'!$B$7</f>
        <v>|</v>
      </c>
    </row>
    <row r="2" spans="1:5" s="31" customFormat="1" ht="200" customHeight="1" x14ac:dyDescent="0.35">
      <c r="A2" s="30"/>
      <c r="B2" s="30"/>
      <c r="C2" s="8" t="str">
        <f>A2&amp;"|"&amp;B2</f>
        <v>|</v>
      </c>
      <c r="D2" s="30"/>
    </row>
    <row r="3" spans="1:5" ht="200" customHeight="1" x14ac:dyDescent="0.35">
      <c r="A3" s="8" t="s">
        <v>78</v>
      </c>
      <c r="B3" s="8" t="s">
        <v>78</v>
      </c>
      <c r="C3" s="8" t="str">
        <f>A3&amp;"|"&amp;B3</f>
        <v>Two|Two</v>
      </c>
      <c r="D3" s="25"/>
    </row>
    <row r="4" spans="1:5" ht="200" customHeight="1" x14ac:dyDescent="0.35">
      <c r="A4" s="8" t="s">
        <v>78</v>
      </c>
      <c r="B4" s="8" t="s">
        <v>79</v>
      </c>
      <c r="C4" s="8" t="str">
        <f t="shared" ref="C4:C6" si="0">A4&amp;"|"&amp;B4</f>
        <v>Two|Four</v>
      </c>
      <c r="D4" s="25"/>
    </row>
    <row r="5" spans="1:5" ht="200" customHeight="1" x14ac:dyDescent="0.35">
      <c r="A5" s="8" t="s">
        <v>79</v>
      </c>
      <c r="B5" s="8" t="s">
        <v>79</v>
      </c>
      <c r="C5" s="8" t="str">
        <f t="shared" si="0"/>
        <v>Four|Four</v>
      </c>
      <c r="D5" s="25"/>
    </row>
    <row r="6" spans="1:5" ht="200" customHeight="1" x14ac:dyDescent="0.35">
      <c r="A6" s="8" t="s">
        <v>79</v>
      </c>
      <c r="B6" s="8" t="s">
        <v>80</v>
      </c>
      <c r="C6" s="8" t="str">
        <f t="shared" si="0"/>
        <v>Four|Six</v>
      </c>
      <c r="D6" s="25"/>
    </row>
  </sheetData>
  <sheetProtection algorithmName="SHA-512" hashValue="Lk5ILnA71hPbajI8lb5KTWNC7NONCLjVOYnd4QSCmnrXcQ5LVoXDicZSyJim9wzkGgLUfxJgZo82cuPZsV2E9A==" saltValue="Uk9EtBoWlob7XmpvX6gcog==" spinCount="100000" sheet="1" objects="1" scenarios="1" selectLockedCells="1" selectUnlockedCells="1"/>
  <pageMargins left="0.7" right="0.7" top="0.75" bottom="0.75" header="0.3" footer="0.3"/>
  <pageSetup paperSize="9" orientation="portrait" r:id="rId1"/>
  <headerFooter>
    <oddHeader>&amp;L&amp;"Century Gothic"&amp;10&amp;K000000 Business&amp;1#_x000D_</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S75"/>
  <sheetViews>
    <sheetView zoomScaleNormal="100" workbookViewId="0">
      <selection activeCell="AA9" sqref="AA9"/>
    </sheetView>
  </sheetViews>
  <sheetFormatPr defaultRowHeight="14.5" x14ac:dyDescent="0.35"/>
  <sheetData>
    <row r="1" spans="1:19" ht="85" customHeight="1" x14ac:dyDescent="1">
      <c r="A1" s="78"/>
      <c r="B1" s="78"/>
      <c r="C1" s="78"/>
      <c r="D1" s="78"/>
      <c r="E1" s="210" t="s">
        <v>210</v>
      </c>
      <c r="F1" s="312"/>
      <c r="G1" s="312"/>
      <c r="H1" s="312"/>
      <c r="I1" s="312"/>
      <c r="J1" s="312"/>
      <c r="K1" s="312"/>
      <c r="L1" s="312"/>
      <c r="M1" s="312"/>
      <c r="N1" s="312"/>
      <c r="O1" s="312"/>
      <c r="P1" s="197"/>
      <c r="Q1" s="197"/>
      <c r="R1" s="78"/>
      <c r="S1" s="78"/>
    </row>
    <row r="2" spans="1:19" ht="15" customHeight="1" x14ac:dyDescent="0.35">
      <c r="A2" s="232"/>
      <c r="B2" s="232"/>
      <c r="C2" s="232"/>
      <c r="D2" s="232"/>
      <c r="E2" s="232"/>
      <c r="F2" s="232"/>
      <c r="G2" s="232"/>
      <c r="H2" s="232"/>
      <c r="I2" s="232"/>
      <c r="J2" s="232"/>
      <c r="K2" s="232"/>
      <c r="L2" s="232"/>
      <c r="M2" s="232"/>
      <c r="N2" s="232"/>
      <c r="O2" s="232"/>
      <c r="P2" s="232"/>
      <c r="Q2" s="232"/>
      <c r="R2" s="232"/>
      <c r="S2" s="232"/>
    </row>
    <row r="3" spans="1:19" ht="225" customHeight="1" x14ac:dyDescent="0.35">
      <c r="A3" s="242" t="s">
        <v>209</v>
      </c>
      <c r="B3" s="255"/>
      <c r="C3" s="255"/>
      <c r="D3" s="255"/>
      <c r="E3" s="255"/>
      <c r="F3" s="255"/>
      <c r="G3" s="255"/>
      <c r="H3" s="255"/>
      <c r="I3" s="255"/>
      <c r="J3" s="255"/>
      <c r="K3" s="255"/>
      <c r="L3" s="255"/>
      <c r="M3" s="255"/>
      <c r="N3" s="196"/>
      <c r="O3" s="196"/>
      <c r="P3" s="228"/>
      <c r="Q3" s="247"/>
      <c r="R3" s="247"/>
      <c r="S3" s="247"/>
    </row>
    <row r="4" spans="1:19" ht="15" customHeight="1" x14ac:dyDescent="0.35">
      <c r="A4" s="228"/>
      <c r="B4" s="247"/>
      <c r="C4" s="247"/>
      <c r="D4" s="247"/>
      <c r="E4" s="247"/>
      <c r="F4" s="247"/>
      <c r="G4" s="247"/>
      <c r="H4" s="247"/>
      <c r="I4" s="247"/>
      <c r="J4" s="247"/>
      <c r="K4" s="247"/>
      <c r="L4" s="247"/>
      <c r="M4" s="247"/>
      <c r="N4" s="247"/>
      <c r="O4" s="247"/>
      <c r="P4" s="247"/>
      <c r="Q4" s="247"/>
      <c r="R4" s="247"/>
      <c r="S4" s="247"/>
    </row>
    <row r="5" spans="1:19" ht="18.5" x14ac:dyDescent="0.45">
      <c r="A5" s="313" t="s">
        <v>142</v>
      </c>
      <c r="B5" s="313"/>
      <c r="C5" s="313"/>
      <c r="D5" s="313"/>
      <c r="E5" s="313"/>
      <c r="F5" s="313"/>
      <c r="G5" s="313"/>
      <c r="H5" s="313"/>
      <c r="I5" s="313"/>
      <c r="J5" s="313"/>
      <c r="K5" s="313"/>
      <c r="L5" s="313"/>
      <c r="M5" s="313"/>
      <c r="N5" s="313"/>
      <c r="O5" s="313"/>
      <c r="P5" s="313"/>
      <c r="Q5" s="313"/>
      <c r="R5" s="313"/>
      <c r="S5" s="313"/>
    </row>
    <row r="6" spans="1:19" ht="18.5" x14ac:dyDescent="0.45">
      <c r="A6" s="313" t="s">
        <v>143</v>
      </c>
      <c r="B6" s="313"/>
      <c r="C6" s="313"/>
      <c r="D6" s="313"/>
      <c r="E6" s="313"/>
      <c r="F6" s="313"/>
      <c r="G6" s="313"/>
      <c r="H6" s="313"/>
      <c r="I6" s="313"/>
      <c r="J6" s="313"/>
      <c r="K6" s="313"/>
      <c r="L6" s="313"/>
      <c r="M6" s="313"/>
      <c r="N6" s="313"/>
      <c r="O6" s="313"/>
      <c r="P6" s="313"/>
      <c r="Q6" s="313"/>
      <c r="R6" s="313"/>
      <c r="S6" s="313"/>
    </row>
    <row r="7" spans="1:19" ht="18.5" x14ac:dyDescent="0.45">
      <c r="A7" s="313" t="s">
        <v>144</v>
      </c>
      <c r="B7" s="313"/>
      <c r="C7" s="313"/>
      <c r="D7" s="313"/>
      <c r="E7" s="313"/>
      <c r="F7" s="313"/>
      <c r="G7" s="313"/>
      <c r="H7" s="313"/>
      <c r="I7" s="313"/>
      <c r="J7" s="313"/>
      <c r="K7" s="313"/>
      <c r="L7" s="313"/>
      <c r="M7" s="313"/>
      <c r="N7" s="313"/>
      <c r="O7" s="313"/>
      <c r="P7" s="313"/>
      <c r="Q7" s="313"/>
      <c r="R7" s="313"/>
      <c r="S7" s="313"/>
    </row>
    <row r="8" spans="1:19" ht="18.5" x14ac:dyDescent="0.45">
      <c r="A8" s="313" t="s">
        <v>173</v>
      </c>
      <c r="B8" s="313"/>
      <c r="C8" s="313"/>
      <c r="D8" s="313"/>
      <c r="E8" s="313"/>
      <c r="F8" s="313"/>
      <c r="G8" s="313"/>
      <c r="H8" s="313"/>
      <c r="I8" s="313"/>
      <c r="J8" s="313"/>
      <c r="K8" s="313"/>
      <c r="L8" s="313"/>
      <c r="M8" s="313"/>
      <c r="N8" s="313"/>
      <c r="O8" s="313"/>
      <c r="P8" s="313"/>
      <c r="Q8" s="313"/>
      <c r="R8" s="313"/>
      <c r="S8" s="313"/>
    </row>
    <row r="9" spans="1:19" ht="18.5" x14ac:dyDescent="0.45">
      <c r="A9" s="313" t="s">
        <v>174</v>
      </c>
      <c r="B9" s="313"/>
      <c r="C9" s="313"/>
      <c r="D9" s="313"/>
      <c r="E9" s="313"/>
      <c r="F9" s="313"/>
      <c r="G9" s="313"/>
      <c r="H9" s="313"/>
      <c r="I9" s="313"/>
      <c r="J9" s="313"/>
      <c r="K9" s="313"/>
      <c r="L9" s="313"/>
      <c r="M9" s="313"/>
      <c r="N9" s="313"/>
      <c r="O9" s="313"/>
      <c r="P9" s="313"/>
      <c r="Q9" s="313"/>
      <c r="R9" s="313"/>
      <c r="S9" s="313"/>
    </row>
    <row r="10" spans="1:19" ht="18.5" x14ac:dyDescent="0.45">
      <c r="A10" s="313" t="s">
        <v>186</v>
      </c>
      <c r="B10" s="313"/>
      <c r="C10" s="313"/>
      <c r="D10" s="313"/>
      <c r="E10" s="313"/>
      <c r="F10" s="313"/>
      <c r="G10" s="313"/>
      <c r="H10" s="313"/>
      <c r="I10" s="313"/>
      <c r="J10" s="313"/>
      <c r="K10" s="313"/>
      <c r="L10" s="313"/>
      <c r="M10" s="313"/>
      <c r="N10" s="313"/>
      <c r="O10" s="313"/>
      <c r="P10" s="313"/>
      <c r="Q10" s="313"/>
      <c r="R10" s="313"/>
      <c r="S10" s="313"/>
    </row>
    <row r="11" spans="1:19" ht="18.5" x14ac:dyDescent="0.45">
      <c r="A11" s="313" t="s">
        <v>146</v>
      </c>
      <c r="B11" s="313"/>
      <c r="C11" s="313"/>
      <c r="D11" s="313"/>
      <c r="E11" s="313"/>
      <c r="F11" s="313"/>
      <c r="G11" s="313"/>
      <c r="H11" s="313"/>
      <c r="I11" s="313"/>
      <c r="J11" s="313"/>
      <c r="K11" s="313"/>
      <c r="L11" s="313"/>
      <c r="M11" s="313"/>
      <c r="N11" s="313"/>
      <c r="O11" s="313"/>
      <c r="P11" s="313"/>
      <c r="Q11" s="313"/>
      <c r="R11" s="313"/>
      <c r="S11" s="313"/>
    </row>
    <row r="12" spans="1:19" ht="18.5" x14ac:dyDescent="0.45">
      <c r="A12" s="313" t="s">
        <v>190</v>
      </c>
      <c r="B12" s="313"/>
      <c r="C12" s="313"/>
      <c r="D12" s="313"/>
      <c r="E12" s="313"/>
      <c r="F12" s="313"/>
      <c r="G12" s="313"/>
      <c r="H12" s="313"/>
      <c r="I12" s="313"/>
      <c r="J12" s="313"/>
      <c r="K12" s="313"/>
      <c r="L12" s="313"/>
      <c r="M12" s="313"/>
      <c r="N12" s="313"/>
      <c r="O12" s="313"/>
      <c r="P12" s="313"/>
      <c r="Q12" s="313"/>
      <c r="R12" s="313"/>
      <c r="S12" s="313"/>
    </row>
    <row r="13" spans="1:19" ht="18.5" x14ac:dyDescent="0.45">
      <c r="A13" s="313" t="s">
        <v>148</v>
      </c>
      <c r="B13" s="313"/>
      <c r="C13" s="313"/>
      <c r="D13" s="313"/>
      <c r="E13" s="313"/>
      <c r="F13" s="313"/>
      <c r="G13" s="313"/>
      <c r="H13" s="313"/>
      <c r="I13" s="313"/>
      <c r="J13" s="313"/>
      <c r="K13" s="313"/>
      <c r="L13" s="313"/>
      <c r="M13" s="313"/>
      <c r="N13" s="313"/>
      <c r="O13" s="313"/>
      <c r="P13" s="313"/>
      <c r="Q13" s="313"/>
      <c r="R13" s="313"/>
      <c r="S13" s="313"/>
    </row>
    <row r="14" spans="1:19" ht="18.5" x14ac:dyDescent="0.45">
      <c r="A14" s="313" t="s">
        <v>151</v>
      </c>
      <c r="B14" s="313"/>
      <c r="C14" s="313"/>
      <c r="D14" s="313"/>
      <c r="E14" s="313"/>
      <c r="F14" s="313"/>
      <c r="G14" s="313"/>
      <c r="H14" s="313"/>
      <c r="I14" s="313"/>
      <c r="J14" s="313"/>
      <c r="K14" s="313"/>
      <c r="L14" s="313"/>
      <c r="M14" s="313"/>
      <c r="N14" s="313"/>
      <c r="O14" s="313"/>
      <c r="P14" s="313"/>
      <c r="Q14" s="313"/>
      <c r="R14" s="313"/>
      <c r="S14" s="313"/>
    </row>
    <row r="15" spans="1:19" ht="18.5" x14ac:dyDescent="0.45">
      <c r="A15" s="313" t="s">
        <v>152</v>
      </c>
      <c r="B15" s="313"/>
      <c r="C15" s="313"/>
      <c r="D15" s="313"/>
      <c r="E15" s="313"/>
      <c r="F15" s="313"/>
      <c r="G15" s="313"/>
      <c r="H15" s="313"/>
      <c r="I15" s="313"/>
      <c r="J15" s="313"/>
      <c r="K15" s="313"/>
      <c r="L15" s="313"/>
      <c r="M15" s="313"/>
      <c r="N15" s="313"/>
      <c r="O15" s="313"/>
      <c r="P15" s="313"/>
      <c r="Q15" s="313"/>
      <c r="R15" s="313"/>
      <c r="S15" s="313"/>
    </row>
    <row r="16" spans="1:19" ht="18.5" x14ac:dyDescent="0.45">
      <c r="A16" s="313" t="s">
        <v>175</v>
      </c>
      <c r="B16" s="313"/>
      <c r="C16" s="313"/>
      <c r="D16" s="313"/>
      <c r="E16" s="313"/>
      <c r="F16" s="313"/>
      <c r="G16" s="313"/>
      <c r="H16" s="313"/>
      <c r="I16" s="313"/>
      <c r="J16" s="313"/>
      <c r="K16" s="313"/>
      <c r="L16" s="313"/>
      <c r="M16" s="313"/>
      <c r="N16" s="313"/>
      <c r="O16" s="313"/>
      <c r="P16" s="313"/>
      <c r="Q16" s="313"/>
      <c r="R16" s="313"/>
      <c r="S16" s="313"/>
    </row>
    <row r="17" spans="1:19" x14ac:dyDescent="0.35">
      <c r="A17" s="78"/>
      <c r="B17" s="78"/>
      <c r="C17" s="78"/>
      <c r="D17" s="78"/>
      <c r="E17" s="78"/>
      <c r="F17" s="78"/>
      <c r="G17" s="78"/>
      <c r="H17" s="78"/>
      <c r="I17" s="78"/>
      <c r="J17" s="78"/>
      <c r="K17" s="78"/>
      <c r="L17" s="78"/>
      <c r="M17" s="78"/>
      <c r="N17" s="78"/>
      <c r="O17" s="78"/>
      <c r="P17" s="78"/>
      <c r="Q17" s="78"/>
      <c r="R17" s="78"/>
      <c r="S17" s="78"/>
    </row>
    <row r="18" spans="1:19" s="152" customFormat="1" ht="230" customHeight="1" x14ac:dyDescent="0.35">
      <c r="A18" s="248" t="s">
        <v>176</v>
      </c>
      <c r="B18" s="248"/>
      <c r="C18" s="248"/>
      <c r="D18" s="248"/>
      <c r="E18" s="248"/>
      <c r="F18" s="248"/>
      <c r="G18" s="248"/>
      <c r="H18" s="248"/>
      <c r="I18" s="248"/>
      <c r="J18" s="248"/>
      <c r="K18" s="248"/>
      <c r="L18" s="308"/>
      <c r="M18" s="308"/>
      <c r="N18" s="308"/>
      <c r="O18" s="308"/>
      <c r="P18" s="308"/>
      <c r="Q18" s="308"/>
      <c r="R18" s="308"/>
      <c r="S18" s="308"/>
    </row>
    <row r="19" spans="1:19" s="162" customFormat="1" ht="100" customHeight="1" x14ac:dyDescent="0.35">
      <c r="A19" s="316"/>
      <c r="B19" s="316"/>
      <c r="C19" s="316"/>
      <c r="D19" s="316"/>
      <c r="E19" s="316"/>
      <c r="F19" s="248" t="s">
        <v>178</v>
      </c>
      <c r="G19" s="248"/>
      <c r="H19" s="248"/>
      <c r="I19" s="248"/>
      <c r="J19" s="248"/>
      <c r="K19" s="248"/>
      <c r="L19" s="248"/>
      <c r="M19" s="248"/>
      <c r="N19" s="248"/>
      <c r="O19" s="248"/>
      <c r="P19" s="248"/>
      <c r="Q19" s="248"/>
      <c r="R19" s="248"/>
      <c r="S19" s="248"/>
    </row>
    <row r="20" spans="1:19" x14ac:dyDescent="0.35">
      <c r="A20" s="78"/>
      <c r="B20" s="78"/>
      <c r="C20" s="78"/>
      <c r="D20" s="78"/>
      <c r="E20" s="78"/>
      <c r="F20" s="78"/>
      <c r="G20" s="78"/>
      <c r="H20" s="78"/>
      <c r="I20" s="78"/>
      <c r="J20" s="78"/>
      <c r="K20" s="78"/>
      <c r="L20" s="78"/>
      <c r="M20" s="78"/>
      <c r="N20" s="78"/>
      <c r="O20" s="78"/>
      <c r="P20" s="78"/>
      <c r="Q20" s="78"/>
      <c r="R20" s="179" t="s">
        <v>124</v>
      </c>
      <c r="S20" s="78"/>
    </row>
    <row r="21" spans="1:19" ht="230" customHeight="1" x14ac:dyDescent="0.35">
      <c r="A21" s="258" t="s">
        <v>177</v>
      </c>
      <c r="B21" s="250"/>
      <c r="C21" s="250"/>
      <c r="D21" s="250"/>
      <c r="E21" s="250"/>
      <c r="F21" s="250"/>
      <c r="G21" s="250"/>
      <c r="H21" s="250"/>
      <c r="I21" s="250"/>
      <c r="J21" s="250"/>
      <c r="K21" s="250"/>
      <c r="L21" s="228"/>
      <c r="M21" s="247"/>
      <c r="N21" s="247"/>
      <c r="O21" s="247"/>
      <c r="P21" s="247"/>
      <c r="Q21" s="247"/>
      <c r="R21" s="247"/>
      <c r="S21" s="247"/>
    </row>
    <row r="22" spans="1:19" s="163" customFormat="1" ht="100" customHeight="1" x14ac:dyDescent="0.35">
      <c r="A22" s="164"/>
      <c r="B22" s="164"/>
      <c r="C22" s="164"/>
      <c r="D22" s="164"/>
      <c r="E22" s="164"/>
      <c r="F22" s="307" t="s">
        <v>179</v>
      </c>
      <c r="G22" s="306"/>
      <c r="H22" s="306"/>
      <c r="I22" s="306"/>
      <c r="J22" s="306"/>
      <c r="K22" s="306"/>
      <c r="L22" s="306"/>
      <c r="M22" s="306"/>
      <c r="N22" s="306"/>
      <c r="O22" s="306"/>
      <c r="P22" s="306"/>
      <c r="Q22" s="306"/>
      <c r="R22" s="306"/>
      <c r="S22" s="306"/>
    </row>
    <row r="23" spans="1:19" s="163" customFormat="1" ht="15" customHeight="1" x14ac:dyDescent="0.35">
      <c r="A23" s="164"/>
      <c r="B23" s="164"/>
      <c r="C23" s="164"/>
      <c r="D23" s="164"/>
      <c r="E23" s="164"/>
      <c r="F23" s="165"/>
      <c r="G23" s="164"/>
      <c r="H23" s="164"/>
      <c r="I23" s="164"/>
      <c r="J23" s="164"/>
      <c r="K23" s="164"/>
      <c r="L23" s="164"/>
      <c r="M23" s="164"/>
      <c r="N23" s="164"/>
      <c r="O23" s="164"/>
      <c r="P23" s="164"/>
      <c r="Q23" s="164"/>
      <c r="R23" s="179" t="s">
        <v>124</v>
      </c>
      <c r="S23" s="164"/>
    </row>
    <row r="24" spans="1:19" ht="335" customHeight="1" x14ac:dyDescent="0.35">
      <c r="A24" s="258" t="s">
        <v>180</v>
      </c>
      <c r="B24" s="246"/>
      <c r="C24" s="246"/>
      <c r="D24" s="246"/>
      <c r="E24" s="246"/>
      <c r="F24" s="246"/>
      <c r="G24" s="246"/>
      <c r="H24" s="78"/>
      <c r="I24" s="78"/>
      <c r="J24" s="78"/>
      <c r="K24" s="78"/>
      <c r="L24" s="78"/>
      <c r="M24" s="78"/>
      <c r="N24" s="78"/>
      <c r="O24" s="78"/>
      <c r="P24" s="78"/>
      <c r="Q24" s="78"/>
      <c r="R24" s="78"/>
      <c r="S24" s="78"/>
    </row>
    <row r="25" spans="1:19" ht="125" customHeight="1" x14ac:dyDescent="0.35">
      <c r="A25" s="229" t="s">
        <v>145</v>
      </c>
      <c r="B25" s="315"/>
      <c r="C25" s="315"/>
      <c r="D25" s="315"/>
      <c r="E25" s="315"/>
      <c r="F25" s="315"/>
      <c r="G25" s="315"/>
      <c r="H25" s="315"/>
      <c r="I25" s="315"/>
      <c r="J25" s="315"/>
      <c r="K25" s="315"/>
      <c r="L25" s="315"/>
      <c r="M25" s="315"/>
      <c r="N25" s="315"/>
      <c r="O25" s="315"/>
      <c r="P25" s="315"/>
      <c r="Q25" s="315"/>
      <c r="R25" s="315"/>
      <c r="S25" s="315"/>
    </row>
    <row r="26" spans="1:19" x14ac:dyDescent="0.35">
      <c r="A26" s="78"/>
      <c r="B26" s="78"/>
      <c r="C26" s="78"/>
      <c r="D26" s="78"/>
      <c r="E26" s="78"/>
      <c r="F26" s="78"/>
      <c r="G26" s="78"/>
      <c r="H26" s="78"/>
      <c r="I26" s="78"/>
      <c r="J26" s="78"/>
      <c r="K26" s="78"/>
      <c r="L26" s="78"/>
      <c r="M26" s="78"/>
      <c r="N26" s="78"/>
      <c r="O26" s="78"/>
      <c r="P26" s="78"/>
      <c r="Q26" s="78"/>
      <c r="R26" s="179" t="s">
        <v>124</v>
      </c>
      <c r="S26" s="78"/>
    </row>
    <row r="27" spans="1:19" ht="150" customHeight="1" x14ac:dyDescent="0.35">
      <c r="A27" s="258" t="s">
        <v>182</v>
      </c>
      <c r="B27" s="250"/>
      <c r="C27" s="250"/>
      <c r="D27" s="250"/>
      <c r="E27" s="250"/>
      <c r="F27" s="250"/>
      <c r="G27" s="250"/>
      <c r="H27" s="250"/>
      <c r="I27" s="250"/>
      <c r="J27" s="250"/>
      <c r="K27" s="250"/>
      <c r="L27" s="250"/>
      <c r="M27" s="250"/>
      <c r="N27" s="250"/>
      <c r="O27" s="250"/>
      <c r="P27" s="250"/>
      <c r="Q27" s="250"/>
      <c r="R27" s="250"/>
      <c r="S27" s="250"/>
    </row>
    <row r="28" spans="1:19" x14ac:dyDescent="0.35">
      <c r="A28" s="78"/>
      <c r="B28" s="78"/>
      <c r="C28" s="78"/>
      <c r="D28" s="78"/>
      <c r="E28" s="78"/>
      <c r="F28" s="78"/>
      <c r="G28" s="78"/>
      <c r="H28" s="78"/>
      <c r="I28" s="78"/>
      <c r="J28" s="78"/>
      <c r="K28" s="78"/>
      <c r="L28" s="78"/>
      <c r="M28" s="78"/>
      <c r="N28" s="78"/>
      <c r="O28" s="78"/>
      <c r="P28" s="78"/>
      <c r="Q28" s="78"/>
      <c r="R28" s="179" t="s">
        <v>124</v>
      </c>
      <c r="S28" s="78"/>
    </row>
    <row r="29" spans="1:19" ht="210" customHeight="1" x14ac:dyDescent="0.35">
      <c r="A29" s="248" t="s">
        <v>183</v>
      </c>
      <c r="B29" s="250"/>
      <c r="C29" s="250"/>
      <c r="D29" s="250"/>
      <c r="E29" s="250"/>
      <c r="F29" s="250"/>
      <c r="G29" s="250"/>
      <c r="H29" s="250"/>
      <c r="I29" s="250"/>
      <c r="J29" s="250"/>
      <c r="K29" s="250"/>
      <c r="L29" s="250"/>
      <c r="M29" s="250"/>
      <c r="N29" s="250"/>
      <c r="O29" s="175"/>
      <c r="P29" s="175"/>
      <c r="Q29" s="175"/>
      <c r="R29" s="175"/>
      <c r="S29" s="175"/>
    </row>
    <row r="30" spans="1:19" s="174" customFormat="1" ht="160" customHeight="1" x14ac:dyDescent="0.35">
      <c r="A30" s="308"/>
      <c r="B30" s="308"/>
      <c r="C30" s="308"/>
      <c r="D30" s="308"/>
      <c r="E30" s="308"/>
      <c r="F30" s="308"/>
      <c r="G30" s="308"/>
      <c r="H30" s="239"/>
      <c r="I30" s="239"/>
      <c r="J30" s="309" t="s">
        <v>153</v>
      </c>
      <c r="K30" s="310"/>
      <c r="L30" s="310"/>
      <c r="M30" s="310"/>
      <c r="N30" s="310"/>
      <c r="O30" s="310"/>
      <c r="P30" s="310"/>
      <c r="Q30" s="310"/>
      <c r="R30" s="310"/>
      <c r="S30" s="310"/>
    </row>
    <row r="31" spans="1:19" s="174" customFormat="1" ht="20" customHeight="1" x14ac:dyDescent="0.35">
      <c r="A31" s="311" t="s">
        <v>184</v>
      </c>
      <c r="B31" s="247"/>
      <c r="C31" s="247"/>
      <c r="D31" s="247"/>
      <c r="E31" s="247"/>
      <c r="F31" s="247"/>
      <c r="G31" s="247"/>
      <c r="H31" s="247"/>
      <c r="I31" s="247"/>
      <c r="J31" s="247"/>
      <c r="K31" s="247"/>
      <c r="L31" s="247"/>
      <c r="M31" s="247"/>
      <c r="N31" s="247"/>
      <c r="O31" s="247"/>
      <c r="P31" s="247"/>
      <c r="Q31" s="247"/>
      <c r="R31" s="247"/>
      <c r="S31" s="247"/>
    </row>
    <row r="32" spans="1:19" s="174" customFormat="1" ht="220" customHeight="1" x14ac:dyDescent="0.35">
      <c r="A32" s="311"/>
      <c r="B32" s="239"/>
      <c r="C32" s="239"/>
      <c r="D32" s="239"/>
      <c r="E32" s="239"/>
      <c r="F32" s="239"/>
      <c r="G32" s="239"/>
      <c r="H32" s="239"/>
      <c r="I32" s="239"/>
      <c r="J32" s="239"/>
      <c r="K32" s="239"/>
      <c r="L32" s="239"/>
      <c r="M32" s="239"/>
      <c r="N32" s="239"/>
      <c r="O32" s="239"/>
      <c r="P32" s="239"/>
      <c r="Q32" s="239"/>
      <c r="R32" s="239"/>
      <c r="S32" s="239"/>
    </row>
    <row r="33" spans="1:19" x14ac:dyDescent="0.35">
      <c r="A33" s="167"/>
      <c r="B33" s="167"/>
      <c r="C33" s="167"/>
      <c r="D33" s="167"/>
      <c r="E33" s="167"/>
      <c r="F33" s="167"/>
      <c r="G33" s="167"/>
      <c r="H33" s="167"/>
      <c r="I33" s="167"/>
      <c r="J33" s="167"/>
      <c r="K33" s="167"/>
      <c r="L33" s="167"/>
      <c r="M33" s="167"/>
      <c r="N33" s="167"/>
      <c r="O33" s="167"/>
      <c r="P33" s="167"/>
      <c r="Q33" s="167"/>
      <c r="R33" s="179" t="s">
        <v>124</v>
      </c>
      <c r="S33" s="167"/>
    </row>
    <row r="34" spans="1:19" ht="280" customHeight="1" x14ac:dyDescent="0.35">
      <c r="A34" s="317" t="s">
        <v>185</v>
      </c>
      <c r="B34" s="250"/>
      <c r="C34" s="250"/>
      <c r="D34" s="250"/>
      <c r="E34" s="250"/>
      <c r="F34" s="250"/>
      <c r="G34" s="250"/>
      <c r="H34" s="250"/>
      <c r="I34" s="250"/>
      <c r="J34" s="250"/>
      <c r="K34" s="250"/>
      <c r="L34" s="250"/>
      <c r="M34" s="250"/>
      <c r="N34" s="250"/>
      <c r="O34" s="250"/>
      <c r="P34" s="250"/>
      <c r="Q34" s="250"/>
      <c r="R34" s="250"/>
      <c r="S34" s="250"/>
    </row>
    <row r="35" spans="1:19" x14ac:dyDescent="0.35">
      <c r="A35" s="167"/>
      <c r="B35" s="167"/>
      <c r="C35" s="167"/>
      <c r="D35" s="167"/>
      <c r="E35" s="167"/>
      <c r="F35" s="167"/>
      <c r="G35" s="167"/>
      <c r="H35" s="167"/>
      <c r="I35" s="167"/>
      <c r="J35" s="167"/>
      <c r="K35" s="167"/>
      <c r="L35" s="167"/>
      <c r="M35" s="167"/>
      <c r="N35" s="167"/>
      <c r="O35" s="167"/>
      <c r="P35" s="167"/>
      <c r="Q35" s="167"/>
      <c r="R35" s="179" t="s">
        <v>124</v>
      </c>
      <c r="S35" s="167"/>
    </row>
    <row r="36" spans="1:19" ht="280" customHeight="1" x14ac:dyDescent="0.35">
      <c r="A36" s="230" t="s">
        <v>188</v>
      </c>
      <c r="B36" s="239"/>
      <c r="C36" s="239"/>
      <c r="D36" s="239"/>
      <c r="E36" s="239"/>
      <c r="F36" s="239"/>
      <c r="G36" s="239"/>
      <c r="H36" s="239"/>
      <c r="I36" s="239"/>
      <c r="J36" s="239"/>
      <c r="K36" s="239"/>
      <c r="L36" s="239"/>
      <c r="M36" s="239"/>
      <c r="N36" s="239"/>
      <c r="O36" s="239"/>
      <c r="P36" s="239"/>
      <c r="Q36" s="239"/>
      <c r="R36" s="239"/>
      <c r="S36" s="239"/>
    </row>
    <row r="37" spans="1:19" ht="15.5" x14ac:dyDescent="0.35">
      <c r="A37" s="228" t="s">
        <v>189</v>
      </c>
      <c r="B37" s="247"/>
      <c r="C37" s="247"/>
      <c r="D37" s="247"/>
      <c r="E37" s="247"/>
      <c r="F37" s="247"/>
      <c r="G37" s="247"/>
      <c r="H37" s="247"/>
      <c r="I37" s="247"/>
      <c r="J37" s="247"/>
      <c r="K37" s="247"/>
      <c r="L37" s="247"/>
      <c r="M37" s="247"/>
      <c r="N37" s="247"/>
      <c r="O37" s="247"/>
      <c r="P37" s="247"/>
      <c r="Q37" s="247"/>
      <c r="R37" s="247"/>
      <c r="S37" s="247"/>
    </row>
    <row r="38" spans="1:19" x14ac:dyDescent="0.35">
      <c r="A38" s="167"/>
      <c r="B38" s="167"/>
      <c r="C38" s="167"/>
      <c r="D38" s="167"/>
      <c r="E38" s="167"/>
      <c r="F38" s="167"/>
      <c r="G38" s="167"/>
      <c r="H38" s="167"/>
      <c r="I38" s="167"/>
      <c r="J38" s="167"/>
      <c r="K38" s="167"/>
      <c r="L38" s="167"/>
      <c r="M38" s="167"/>
      <c r="N38" s="167"/>
      <c r="O38" s="167"/>
      <c r="P38" s="167"/>
      <c r="Q38" s="167"/>
      <c r="R38" s="179" t="s">
        <v>124</v>
      </c>
      <c r="S38" s="167"/>
    </row>
    <row r="39" spans="1:19" ht="200" customHeight="1" x14ac:dyDescent="0.35">
      <c r="A39" s="258" t="s">
        <v>191</v>
      </c>
      <c r="B39" s="250"/>
      <c r="C39" s="250"/>
      <c r="D39" s="250"/>
      <c r="E39" s="250"/>
      <c r="F39" s="250"/>
      <c r="G39" s="250"/>
      <c r="H39" s="250"/>
      <c r="I39" s="250"/>
      <c r="J39" s="250"/>
      <c r="K39" s="250"/>
      <c r="L39" s="250"/>
      <c r="M39" s="250"/>
      <c r="N39" s="250"/>
      <c r="O39" s="250"/>
      <c r="P39" s="250"/>
      <c r="Q39" s="250"/>
      <c r="R39" s="250"/>
      <c r="S39" s="250"/>
    </row>
    <row r="40" spans="1:19" ht="200" customHeight="1" x14ac:dyDescent="0.35">
      <c r="A40" s="306"/>
      <c r="B40" s="250"/>
      <c r="C40" s="250"/>
      <c r="D40" s="250"/>
      <c r="E40" s="250"/>
      <c r="F40" s="250"/>
      <c r="G40" s="250"/>
      <c r="H40" s="250"/>
      <c r="I40" s="250"/>
      <c r="J40" s="250"/>
      <c r="K40" s="250"/>
      <c r="L40" s="250"/>
      <c r="M40" s="250"/>
      <c r="N40" s="250"/>
      <c r="O40" s="250"/>
      <c r="P40" s="250"/>
      <c r="Q40" s="250"/>
      <c r="R40" s="250"/>
      <c r="S40" s="250"/>
    </row>
    <row r="41" spans="1:19" ht="135" customHeight="1" x14ac:dyDescent="0.35">
      <c r="A41" s="307" t="s">
        <v>193</v>
      </c>
      <c r="B41" s="250"/>
      <c r="C41" s="250"/>
      <c r="D41" s="250"/>
      <c r="E41" s="250"/>
      <c r="F41" s="250"/>
      <c r="G41" s="250"/>
      <c r="H41" s="250"/>
      <c r="I41" s="250"/>
      <c r="J41" s="250"/>
      <c r="K41" s="250"/>
      <c r="L41" s="250"/>
      <c r="M41" s="250"/>
      <c r="N41" s="250"/>
      <c r="O41" s="250"/>
      <c r="P41" s="250"/>
      <c r="Q41" s="250"/>
      <c r="R41" s="250"/>
      <c r="S41" s="250"/>
    </row>
    <row r="42" spans="1:19" ht="10" customHeight="1" x14ac:dyDescent="0.35">
      <c r="A42" s="306"/>
      <c r="B42" s="250"/>
      <c r="C42" s="250"/>
      <c r="D42" s="250"/>
      <c r="E42" s="250"/>
      <c r="F42" s="250"/>
      <c r="G42" s="250"/>
      <c r="H42" s="250"/>
      <c r="I42" s="250"/>
      <c r="J42" s="250"/>
      <c r="K42" s="250"/>
      <c r="L42" s="250"/>
      <c r="M42" s="250"/>
      <c r="N42" s="250"/>
      <c r="O42" s="250"/>
      <c r="P42" s="250"/>
      <c r="Q42" s="250"/>
      <c r="R42" s="250"/>
      <c r="S42" s="250"/>
    </row>
    <row r="43" spans="1:19" ht="400" customHeight="1" x14ac:dyDescent="0.35">
      <c r="A43" s="306"/>
      <c r="B43" s="250"/>
      <c r="C43" s="250"/>
      <c r="D43" s="250"/>
      <c r="E43" s="250"/>
      <c r="F43" s="250"/>
      <c r="G43" s="250"/>
      <c r="H43" s="250"/>
      <c r="I43" s="250"/>
      <c r="J43" s="250"/>
      <c r="K43" s="250"/>
      <c r="L43" s="250"/>
      <c r="M43" s="250"/>
      <c r="N43" s="250"/>
      <c r="O43" s="250"/>
      <c r="P43" s="250"/>
      <c r="Q43" s="250"/>
      <c r="R43" s="250"/>
      <c r="S43" s="250"/>
    </row>
    <row r="44" spans="1:19" ht="10" customHeight="1" x14ac:dyDescent="0.35">
      <c r="A44" s="306"/>
      <c r="B44" s="250"/>
      <c r="C44" s="250"/>
      <c r="D44" s="250"/>
      <c r="E44" s="250"/>
      <c r="F44" s="250"/>
      <c r="G44" s="250"/>
      <c r="H44" s="250"/>
      <c r="I44" s="250"/>
      <c r="J44" s="250"/>
      <c r="K44" s="250"/>
      <c r="L44" s="250"/>
      <c r="M44" s="250"/>
      <c r="N44" s="250"/>
      <c r="O44" s="250"/>
      <c r="P44" s="250"/>
      <c r="Q44" s="250"/>
      <c r="R44" s="250"/>
      <c r="S44" s="250"/>
    </row>
    <row r="45" spans="1:19" x14ac:dyDescent="0.35">
      <c r="A45" s="306" t="s">
        <v>147</v>
      </c>
      <c r="B45" s="250"/>
      <c r="C45" s="250"/>
      <c r="D45" s="250"/>
      <c r="E45" s="250"/>
      <c r="F45" s="250"/>
      <c r="G45" s="250"/>
      <c r="H45" s="250"/>
      <c r="I45" s="250"/>
      <c r="J45" s="250"/>
      <c r="K45" s="250"/>
      <c r="L45" s="250"/>
      <c r="M45" s="250"/>
      <c r="N45" s="250"/>
      <c r="O45" s="250"/>
      <c r="P45" s="250"/>
      <c r="Q45" s="250"/>
      <c r="R45" s="250"/>
      <c r="S45" s="250"/>
    </row>
    <row r="46" spans="1:19" x14ac:dyDescent="0.35">
      <c r="A46" s="172"/>
      <c r="B46" s="172"/>
      <c r="C46" s="172"/>
      <c r="D46" s="172"/>
      <c r="E46" s="172"/>
      <c r="F46" s="172"/>
      <c r="G46" s="172"/>
      <c r="H46" s="172"/>
      <c r="I46" s="172"/>
      <c r="J46" s="172"/>
      <c r="K46" s="172"/>
      <c r="L46" s="172"/>
      <c r="M46" s="172"/>
      <c r="N46" s="172"/>
      <c r="O46" s="172"/>
      <c r="P46" s="172"/>
      <c r="Q46" s="172"/>
      <c r="R46" s="179" t="s">
        <v>124</v>
      </c>
      <c r="S46" s="172"/>
    </row>
    <row r="47" spans="1:19" ht="150" customHeight="1" x14ac:dyDescent="0.35">
      <c r="A47" s="307" t="s">
        <v>195</v>
      </c>
      <c r="B47" s="250"/>
      <c r="C47" s="250"/>
      <c r="D47" s="250"/>
      <c r="E47" s="250"/>
      <c r="F47" s="250"/>
      <c r="G47" s="250"/>
      <c r="H47" s="250"/>
      <c r="I47" s="250"/>
      <c r="J47" s="250"/>
      <c r="K47" s="250"/>
      <c r="L47" s="250"/>
      <c r="M47" s="250"/>
      <c r="N47" s="250"/>
      <c r="O47" s="250"/>
      <c r="P47" s="250"/>
      <c r="Q47" s="250"/>
      <c r="R47" s="250"/>
      <c r="S47" s="250"/>
    </row>
    <row r="48" spans="1:19" s="138" customFormat="1" ht="20" customHeight="1" x14ac:dyDescent="0.45">
      <c r="A48" s="170"/>
      <c r="B48" s="169"/>
      <c r="C48" s="153"/>
      <c r="D48" s="144"/>
      <c r="E48" s="144"/>
      <c r="F48" s="272" t="s">
        <v>125</v>
      </c>
      <c r="G48" s="273"/>
      <c r="H48" s="273"/>
      <c r="I48" s="263" t="s">
        <v>33</v>
      </c>
      <c r="J48" s="263"/>
      <c r="K48" s="263"/>
      <c r="L48" s="263"/>
      <c r="M48" s="172"/>
      <c r="N48" s="172"/>
      <c r="O48" s="172"/>
      <c r="P48" s="172"/>
      <c r="Q48" s="172"/>
      <c r="R48" s="172"/>
      <c r="S48" s="172"/>
    </row>
    <row r="49" spans="1:19" s="138" customFormat="1" ht="20" customHeight="1" x14ac:dyDescent="0.45">
      <c r="A49" s="170"/>
      <c r="B49" s="173"/>
      <c r="C49" s="153"/>
      <c r="D49" s="171"/>
      <c r="E49" s="171"/>
      <c r="F49" s="273"/>
      <c r="G49" s="273"/>
      <c r="H49" s="273"/>
      <c r="I49" s="263" t="s">
        <v>35</v>
      </c>
      <c r="J49" s="263"/>
      <c r="K49" s="263"/>
      <c r="L49" s="263"/>
      <c r="M49" s="172"/>
      <c r="N49" s="172"/>
      <c r="O49" s="172"/>
      <c r="P49" s="172"/>
      <c r="Q49" s="172"/>
      <c r="R49" s="172"/>
      <c r="S49" s="172"/>
    </row>
    <row r="50" spans="1:19" s="138" customFormat="1" ht="20" customHeight="1" x14ac:dyDescent="0.45">
      <c r="A50" s="170"/>
      <c r="B50" s="173"/>
      <c r="C50" s="153"/>
      <c r="D50" s="171"/>
      <c r="E50" s="171"/>
      <c r="F50" s="273"/>
      <c r="G50" s="273"/>
      <c r="H50" s="273"/>
      <c r="I50" s="263" t="s">
        <v>37</v>
      </c>
      <c r="J50" s="263"/>
      <c r="K50" s="263"/>
      <c r="L50" s="263"/>
      <c r="M50" s="172"/>
      <c r="N50" s="172"/>
      <c r="O50" s="172"/>
      <c r="P50" s="172"/>
      <c r="Q50" s="172"/>
      <c r="R50" s="172"/>
      <c r="S50" s="172"/>
    </row>
    <row r="51" spans="1:19" s="138" customFormat="1" ht="20" customHeight="1" x14ac:dyDescent="0.45">
      <c r="A51" s="170"/>
      <c r="B51" s="169"/>
      <c r="C51" s="153"/>
      <c r="D51" s="171"/>
      <c r="E51" s="171"/>
      <c r="F51" s="274" t="s">
        <v>126</v>
      </c>
      <c r="G51" s="274"/>
      <c r="H51" s="274"/>
      <c r="I51" s="264" t="s">
        <v>39</v>
      </c>
      <c r="J51" s="264"/>
      <c r="K51" s="264"/>
      <c r="L51" s="264"/>
      <c r="M51" s="172"/>
      <c r="N51" s="172"/>
      <c r="O51" s="172"/>
      <c r="P51" s="172"/>
      <c r="Q51" s="172"/>
      <c r="R51" s="172"/>
      <c r="S51" s="172"/>
    </row>
    <row r="52" spans="1:19" s="138" customFormat="1" ht="20" customHeight="1" x14ac:dyDescent="0.45">
      <c r="A52" s="170"/>
      <c r="B52" s="173"/>
      <c r="C52" s="153"/>
      <c r="D52" s="171"/>
      <c r="E52" s="171"/>
      <c r="F52" s="274"/>
      <c r="G52" s="274"/>
      <c r="H52" s="274"/>
      <c r="I52" s="264" t="s">
        <v>41</v>
      </c>
      <c r="J52" s="264"/>
      <c r="K52" s="264"/>
      <c r="L52" s="264"/>
      <c r="M52" s="172"/>
      <c r="N52" s="172"/>
      <c r="O52" s="172"/>
      <c r="P52" s="172"/>
      <c r="Q52" s="172"/>
      <c r="R52" s="172"/>
      <c r="S52" s="172"/>
    </row>
    <row r="53" spans="1:19" s="138" customFormat="1" ht="20" customHeight="1" x14ac:dyDescent="0.45">
      <c r="A53" s="170"/>
      <c r="B53" s="173"/>
      <c r="C53" s="153"/>
      <c r="D53" s="171"/>
      <c r="E53" s="171"/>
      <c r="F53" s="274"/>
      <c r="G53" s="274"/>
      <c r="H53" s="274"/>
      <c r="I53" s="264" t="s">
        <v>43</v>
      </c>
      <c r="J53" s="264"/>
      <c r="K53" s="264"/>
      <c r="L53" s="264"/>
      <c r="M53" s="172"/>
      <c r="N53" s="172"/>
      <c r="O53" s="172"/>
      <c r="P53" s="172"/>
      <c r="Q53" s="172"/>
      <c r="R53" s="172"/>
      <c r="S53" s="172"/>
    </row>
    <row r="54" spans="1:19" s="138" customFormat="1" ht="20" customHeight="1" x14ac:dyDescent="0.45">
      <c r="A54" s="170"/>
      <c r="B54" s="173"/>
      <c r="C54" s="153"/>
      <c r="D54" s="171"/>
      <c r="E54" s="171"/>
      <c r="F54" s="274"/>
      <c r="G54" s="274"/>
      <c r="H54" s="274"/>
      <c r="I54" s="264" t="s">
        <v>44</v>
      </c>
      <c r="J54" s="264"/>
      <c r="K54" s="264"/>
      <c r="L54" s="264"/>
      <c r="M54" s="172"/>
      <c r="N54" s="172"/>
      <c r="O54" s="172"/>
      <c r="P54" s="172"/>
      <c r="Q54" s="172"/>
      <c r="R54" s="172"/>
      <c r="S54" s="172"/>
    </row>
    <row r="55" spans="1:19" s="138" customFormat="1" ht="20" customHeight="1" x14ac:dyDescent="0.45">
      <c r="A55" s="170"/>
      <c r="B55" s="168"/>
      <c r="C55" s="168"/>
      <c r="D55" s="171"/>
      <c r="E55" s="171"/>
      <c r="F55" s="261" t="s">
        <v>127</v>
      </c>
      <c r="G55" s="261"/>
      <c r="H55" s="261"/>
      <c r="I55" s="266" t="s">
        <v>45</v>
      </c>
      <c r="J55" s="266"/>
      <c r="K55" s="266"/>
      <c r="L55" s="266"/>
      <c r="M55" s="172"/>
      <c r="N55" s="172"/>
      <c r="O55" s="172"/>
      <c r="P55" s="172"/>
      <c r="Q55" s="172"/>
      <c r="R55" s="172"/>
      <c r="S55" s="172"/>
    </row>
    <row r="56" spans="1:19" s="138" customFormat="1" ht="20" customHeight="1" x14ac:dyDescent="0.45">
      <c r="A56" s="170"/>
      <c r="B56" s="168"/>
      <c r="C56" s="168"/>
      <c r="D56" s="171"/>
      <c r="E56" s="171"/>
      <c r="F56" s="261"/>
      <c r="G56" s="261"/>
      <c r="H56" s="261"/>
      <c r="I56" s="266" t="s">
        <v>46</v>
      </c>
      <c r="J56" s="266"/>
      <c r="K56" s="266"/>
      <c r="L56" s="266"/>
      <c r="M56" s="78"/>
      <c r="N56" s="78"/>
      <c r="O56" s="78"/>
      <c r="P56" s="78"/>
      <c r="Q56" s="78"/>
      <c r="R56" s="78"/>
      <c r="S56" s="78"/>
    </row>
    <row r="57" spans="1:19" s="138" customFormat="1" ht="20" customHeight="1" x14ac:dyDescent="0.45">
      <c r="A57" s="170"/>
      <c r="B57" s="168"/>
      <c r="C57" s="168"/>
      <c r="D57" s="171"/>
      <c r="E57" s="171"/>
      <c r="F57" s="262" t="s">
        <v>128</v>
      </c>
      <c r="G57" s="262"/>
      <c r="H57" s="262"/>
      <c r="I57" s="265" t="s">
        <v>47</v>
      </c>
      <c r="J57" s="265"/>
      <c r="K57" s="265"/>
      <c r="L57" s="265"/>
      <c r="M57" s="78"/>
      <c r="N57" s="78"/>
      <c r="O57" s="78"/>
      <c r="P57" s="78"/>
      <c r="Q57" s="78"/>
      <c r="R57" s="78"/>
      <c r="S57" s="78"/>
    </row>
    <row r="58" spans="1:19" s="138" customFormat="1" ht="20" customHeight="1" x14ac:dyDescent="0.45">
      <c r="A58" s="170"/>
      <c r="B58" s="168"/>
      <c r="C58" s="168"/>
      <c r="D58" s="171"/>
      <c r="E58" s="171"/>
      <c r="F58" s="262"/>
      <c r="G58" s="262"/>
      <c r="H58" s="262"/>
      <c r="I58" s="265" t="s">
        <v>48</v>
      </c>
      <c r="J58" s="265"/>
      <c r="K58" s="265"/>
      <c r="L58" s="265"/>
      <c r="M58" s="78"/>
      <c r="N58" s="78"/>
      <c r="O58" s="78"/>
      <c r="P58" s="78"/>
      <c r="Q58" s="78"/>
      <c r="R58" s="78"/>
      <c r="S58" s="78"/>
    </row>
    <row r="59" spans="1:19" s="138" customFormat="1" ht="20" customHeight="1" x14ac:dyDescent="0.45">
      <c r="A59" s="170"/>
      <c r="B59" s="168"/>
      <c r="C59" s="168"/>
      <c r="D59" s="171"/>
      <c r="E59" s="171"/>
      <c r="F59" s="262"/>
      <c r="G59" s="262"/>
      <c r="H59" s="262"/>
      <c r="I59" s="265" t="s">
        <v>49</v>
      </c>
      <c r="J59" s="265"/>
      <c r="K59" s="265"/>
      <c r="L59" s="265"/>
      <c r="M59" s="78"/>
      <c r="N59" s="78"/>
      <c r="O59" s="78"/>
      <c r="P59" s="78"/>
      <c r="Q59" s="78"/>
      <c r="R59" s="78"/>
      <c r="S59" s="78"/>
    </row>
    <row r="60" spans="1:19" s="138" customFormat="1" ht="20" customHeight="1" x14ac:dyDescent="0.45">
      <c r="A60" s="170"/>
      <c r="B60" s="168"/>
      <c r="C60" s="168"/>
      <c r="D60" s="171"/>
      <c r="E60" s="171"/>
      <c r="F60" s="262"/>
      <c r="G60" s="262"/>
      <c r="H60" s="262"/>
      <c r="I60" s="265" t="s">
        <v>50</v>
      </c>
      <c r="J60" s="265"/>
      <c r="K60" s="265"/>
      <c r="L60" s="265"/>
      <c r="M60" s="78"/>
      <c r="N60" s="78"/>
      <c r="O60" s="78"/>
      <c r="P60" s="78"/>
      <c r="Q60" s="78"/>
      <c r="R60" s="78"/>
      <c r="S60" s="78"/>
    </row>
    <row r="61" spans="1:19" s="138" customFormat="1" ht="20" customHeight="1" x14ac:dyDescent="0.45">
      <c r="A61" s="170"/>
      <c r="B61" s="168"/>
      <c r="C61" s="168"/>
      <c r="D61" s="171"/>
      <c r="E61" s="171"/>
      <c r="F61" s="262"/>
      <c r="G61" s="262"/>
      <c r="H61" s="262"/>
      <c r="I61" s="265" t="s">
        <v>51</v>
      </c>
      <c r="J61" s="265"/>
      <c r="K61" s="265"/>
      <c r="L61" s="265"/>
      <c r="M61" s="78"/>
      <c r="N61" s="78"/>
      <c r="O61" s="78"/>
      <c r="P61" s="78"/>
      <c r="Q61" s="78"/>
      <c r="R61" s="78"/>
      <c r="S61" s="78"/>
    </row>
    <row r="62" spans="1:19" s="178" customFormat="1" ht="60" customHeight="1" x14ac:dyDescent="0.35">
      <c r="A62" s="177"/>
      <c r="B62" s="177"/>
      <c r="C62" s="177"/>
      <c r="D62" s="177"/>
      <c r="E62" s="177"/>
      <c r="F62" s="304" t="s">
        <v>149</v>
      </c>
      <c r="G62" s="304"/>
      <c r="H62" s="304"/>
      <c r="I62" s="305" t="s">
        <v>150</v>
      </c>
      <c r="J62" s="305"/>
      <c r="K62" s="305"/>
      <c r="L62" s="305"/>
      <c r="M62" s="177"/>
      <c r="N62" s="177"/>
      <c r="O62" s="177"/>
      <c r="P62" s="177"/>
      <c r="Q62" s="177"/>
      <c r="R62" s="177"/>
      <c r="S62" s="177"/>
    </row>
    <row r="63" spans="1:19" x14ac:dyDescent="0.35">
      <c r="A63" s="78"/>
      <c r="B63" s="78"/>
      <c r="C63" s="78"/>
      <c r="D63" s="78"/>
      <c r="E63" s="78"/>
      <c r="F63" s="78"/>
      <c r="G63" s="78"/>
      <c r="H63" s="78"/>
      <c r="I63" s="78"/>
      <c r="J63" s="78"/>
      <c r="K63" s="78"/>
      <c r="L63" s="78"/>
      <c r="M63" s="78"/>
      <c r="N63" s="78"/>
      <c r="O63" s="78"/>
      <c r="P63" s="78"/>
      <c r="Q63" s="78"/>
      <c r="R63" s="78"/>
      <c r="S63" s="78"/>
    </row>
    <row r="64" spans="1:19" ht="165" customHeight="1" x14ac:dyDescent="0.35">
      <c r="A64" s="303" t="s">
        <v>197</v>
      </c>
      <c r="B64" s="239"/>
      <c r="C64" s="239"/>
      <c r="D64" s="239"/>
      <c r="E64" s="239"/>
      <c r="F64" s="239"/>
      <c r="G64" s="239"/>
      <c r="H64" s="239"/>
      <c r="I64" s="239"/>
      <c r="J64" s="239"/>
      <c r="K64" s="239"/>
      <c r="L64" s="239"/>
      <c r="M64" s="239"/>
      <c r="N64" s="239"/>
      <c r="O64" s="228"/>
      <c r="P64" s="228"/>
      <c r="Q64" s="228"/>
      <c r="R64" s="228"/>
      <c r="S64" s="228"/>
    </row>
    <row r="65" spans="1:19" s="166" customFormat="1" ht="80" customHeight="1" x14ac:dyDescent="0.35">
      <c r="A65" s="303" t="s">
        <v>198</v>
      </c>
      <c r="B65" s="239"/>
      <c r="C65" s="239"/>
      <c r="D65" s="239"/>
      <c r="E65" s="239"/>
      <c r="F65" s="239"/>
      <c r="G65" s="239"/>
      <c r="H65" s="239"/>
      <c r="I65" s="239"/>
      <c r="J65" s="239"/>
      <c r="K65" s="239"/>
      <c r="L65" s="239"/>
      <c r="M65" s="239"/>
      <c r="N65" s="239"/>
      <c r="O65" s="239"/>
      <c r="P65" s="239"/>
      <c r="Q65" s="239"/>
      <c r="R65" s="239"/>
      <c r="S65" s="239"/>
    </row>
    <row r="66" spans="1:19" x14ac:dyDescent="0.35">
      <c r="A66" s="167"/>
      <c r="B66" s="167"/>
      <c r="C66" s="167"/>
      <c r="D66" s="167"/>
      <c r="E66" s="167"/>
      <c r="F66" s="167"/>
      <c r="G66" s="167"/>
      <c r="H66" s="167"/>
      <c r="I66" s="167"/>
      <c r="J66" s="167"/>
      <c r="K66" s="167"/>
      <c r="L66" s="167"/>
      <c r="M66" s="167"/>
      <c r="N66" s="167"/>
      <c r="O66" s="167"/>
      <c r="P66" s="167"/>
      <c r="Q66" s="167"/>
      <c r="R66" s="179" t="s">
        <v>124</v>
      </c>
      <c r="S66" s="167"/>
    </row>
    <row r="67" spans="1:19" ht="65" customHeight="1" x14ac:dyDescent="0.35">
      <c r="A67" s="303" t="s">
        <v>199</v>
      </c>
      <c r="B67" s="239"/>
      <c r="C67" s="239"/>
      <c r="D67" s="239"/>
      <c r="E67" s="239"/>
      <c r="F67" s="239"/>
      <c r="G67" s="239"/>
      <c r="H67" s="239"/>
      <c r="I67" s="239"/>
      <c r="J67" s="239"/>
      <c r="K67" s="239"/>
      <c r="L67" s="239"/>
      <c r="M67" s="239"/>
      <c r="N67" s="239"/>
      <c r="O67" s="239"/>
      <c r="P67" s="239"/>
      <c r="Q67" s="239"/>
      <c r="R67" s="239"/>
      <c r="S67" s="239"/>
    </row>
    <row r="68" spans="1:19" ht="15" customHeight="1" x14ac:dyDescent="0.35">
      <c r="A68" s="176"/>
      <c r="B68" s="173"/>
      <c r="C68" s="173"/>
      <c r="D68" s="173"/>
      <c r="E68" s="173"/>
      <c r="F68" s="173"/>
      <c r="G68" s="173"/>
      <c r="H68" s="173"/>
      <c r="I68" s="173"/>
      <c r="J68" s="173"/>
      <c r="K68" s="173"/>
      <c r="L68" s="173"/>
      <c r="M68" s="173"/>
      <c r="N68" s="173"/>
      <c r="O68" s="173"/>
      <c r="P68" s="173"/>
      <c r="Q68" s="173"/>
      <c r="R68" s="179" t="s">
        <v>124</v>
      </c>
      <c r="S68" s="173"/>
    </row>
    <row r="69" spans="1:19" ht="60" customHeight="1" x14ac:dyDescent="0.35">
      <c r="A69" s="230" t="s">
        <v>200</v>
      </c>
      <c r="B69" s="239"/>
      <c r="C69" s="239"/>
      <c r="D69" s="239"/>
      <c r="E69" s="239"/>
      <c r="F69" s="239"/>
      <c r="G69" s="239"/>
      <c r="H69" s="239"/>
      <c r="I69" s="239"/>
      <c r="J69" s="239"/>
      <c r="K69" s="239"/>
      <c r="L69" s="239"/>
      <c r="M69" s="239"/>
      <c r="N69" s="239"/>
      <c r="O69" s="239"/>
      <c r="P69" s="239"/>
      <c r="Q69" s="239"/>
      <c r="R69" s="239"/>
      <c r="S69" s="239"/>
    </row>
    <row r="70" spans="1:19" x14ac:dyDescent="0.35">
      <c r="A70" s="167"/>
      <c r="B70" s="167"/>
      <c r="C70" s="167"/>
      <c r="D70" s="167"/>
      <c r="E70" s="167"/>
      <c r="F70" s="167"/>
      <c r="G70" s="167"/>
      <c r="H70" s="167"/>
      <c r="I70" s="167"/>
      <c r="J70" s="167"/>
      <c r="K70" s="167"/>
      <c r="L70" s="167"/>
      <c r="M70" s="167"/>
      <c r="N70" s="167"/>
      <c r="O70" s="167"/>
      <c r="P70" s="167"/>
      <c r="Q70" s="167"/>
      <c r="R70" s="179" t="s">
        <v>124</v>
      </c>
      <c r="S70" s="167"/>
    </row>
    <row r="71" spans="1:19" ht="185" customHeight="1" x14ac:dyDescent="0.35">
      <c r="A71" s="258" t="s">
        <v>201</v>
      </c>
      <c r="B71" s="250"/>
      <c r="C71" s="250"/>
      <c r="D71" s="250"/>
      <c r="E71" s="250"/>
      <c r="F71" s="250"/>
      <c r="G71" s="250"/>
      <c r="H71" s="250"/>
      <c r="I71" s="250"/>
      <c r="J71" s="250"/>
      <c r="K71" s="250"/>
      <c r="L71" s="250"/>
      <c r="M71" s="250"/>
      <c r="N71" s="243"/>
      <c r="O71" s="243"/>
      <c r="P71" s="243"/>
      <c r="Q71" s="243"/>
      <c r="R71" s="243"/>
      <c r="S71" s="243"/>
    </row>
    <row r="72" spans="1:19" ht="250" customHeight="1" x14ac:dyDescent="0.35">
      <c r="A72" s="229" t="s">
        <v>202</v>
      </c>
      <c r="B72" s="302"/>
      <c r="C72" s="302"/>
      <c r="D72" s="302"/>
      <c r="E72" s="302"/>
      <c r="F72" s="302"/>
      <c r="G72" s="302"/>
      <c r="H72" s="302"/>
      <c r="I72" s="302"/>
      <c r="J72" s="302"/>
      <c r="K72" s="302"/>
      <c r="L72" s="302"/>
      <c r="M72" s="302"/>
      <c r="N72" s="302"/>
      <c r="O72" s="302"/>
      <c r="P72" s="302"/>
      <c r="Q72" s="302"/>
      <c r="R72" s="302"/>
      <c r="S72" s="302"/>
    </row>
    <row r="73" spans="1:19" ht="400" customHeight="1" x14ac:dyDescent="0.35">
      <c r="A73" s="300" t="s">
        <v>203</v>
      </c>
      <c r="B73" s="301"/>
      <c r="C73" s="301"/>
      <c r="D73" s="301"/>
      <c r="E73" s="301"/>
      <c r="F73" s="301"/>
      <c r="G73" s="301"/>
      <c r="H73" s="301"/>
      <c r="I73" s="301"/>
      <c r="J73" s="301"/>
      <c r="K73" s="301"/>
      <c r="L73" s="301"/>
      <c r="M73" s="301"/>
      <c r="N73" s="301"/>
      <c r="O73" s="301"/>
      <c r="P73" s="301"/>
      <c r="Q73" s="301"/>
      <c r="R73" s="301"/>
      <c r="S73" s="301"/>
    </row>
    <row r="74" spans="1:19" x14ac:dyDescent="0.35">
      <c r="A74" s="78"/>
      <c r="B74" s="78"/>
      <c r="C74" s="78"/>
      <c r="D74" s="78"/>
      <c r="E74" s="78"/>
      <c r="F74" s="78"/>
      <c r="G74" s="78"/>
      <c r="H74" s="78"/>
      <c r="I74" s="78"/>
      <c r="J74" s="78"/>
      <c r="K74" s="78"/>
      <c r="L74" s="78"/>
      <c r="M74" s="78"/>
      <c r="N74" s="78"/>
      <c r="O74" s="78"/>
      <c r="P74" s="78"/>
      <c r="Q74" s="78"/>
      <c r="R74" s="179" t="s">
        <v>124</v>
      </c>
      <c r="S74" s="78"/>
    </row>
    <row r="75" spans="1:19" ht="30" customHeight="1" x14ac:dyDescent="0.35">
      <c r="A75" s="184" t="s">
        <v>212</v>
      </c>
      <c r="B75" s="78"/>
      <c r="C75" s="78"/>
      <c r="D75" s="78"/>
      <c r="E75" s="78"/>
      <c r="F75" s="78"/>
      <c r="G75" s="78"/>
      <c r="H75" s="78"/>
      <c r="I75" s="78"/>
      <c r="J75" s="78"/>
      <c r="K75" s="78"/>
      <c r="L75" s="78"/>
      <c r="M75" s="78"/>
      <c r="N75" s="78"/>
      <c r="O75" s="78"/>
      <c r="P75" s="314" t="s">
        <v>217</v>
      </c>
      <c r="Q75" s="219"/>
      <c r="R75" s="219"/>
      <c r="S75" s="219"/>
    </row>
  </sheetData>
  <sheetProtection algorithmName="SHA-512" hashValue="4NJtHMysWMTqfvBWjKVd0lC3EgAph7X7BWhYgTsZheLjPKfgxyGzqI1JxXfm/Z/uNQJ9WgwgM2iyJJL/n55hxQ==" saltValue="AL1+8s07/PGndN1eMVOT1A==" spinCount="100000" sheet="1" objects="1" scenarios="1"/>
  <mergeCells count="73">
    <mergeCell ref="P75:S75"/>
    <mergeCell ref="P3:S3"/>
    <mergeCell ref="A4:S4"/>
    <mergeCell ref="A2:S2"/>
    <mergeCell ref="A3:M3"/>
    <mergeCell ref="A24:G24"/>
    <mergeCell ref="A25:S25"/>
    <mergeCell ref="F19:S19"/>
    <mergeCell ref="A19:E19"/>
    <mergeCell ref="A21:K21"/>
    <mergeCell ref="L21:S21"/>
    <mergeCell ref="F22:S22"/>
    <mergeCell ref="A34:S34"/>
    <mergeCell ref="A36:S36"/>
    <mergeCell ref="A37:S37"/>
    <mergeCell ref="A29:N29"/>
    <mergeCell ref="E1:O1"/>
    <mergeCell ref="A13:S13"/>
    <mergeCell ref="A14:S14"/>
    <mergeCell ref="A16:S16"/>
    <mergeCell ref="A27:S27"/>
    <mergeCell ref="A5:S5"/>
    <mergeCell ref="A15:S15"/>
    <mergeCell ref="A6:S6"/>
    <mergeCell ref="A7:S7"/>
    <mergeCell ref="A8:S8"/>
    <mergeCell ref="A9:S9"/>
    <mergeCell ref="A10:S10"/>
    <mergeCell ref="A11:S11"/>
    <mergeCell ref="A12:S12"/>
    <mergeCell ref="A18:K18"/>
    <mergeCell ref="L18:S18"/>
    <mergeCell ref="A30:I30"/>
    <mergeCell ref="J30:S30"/>
    <mergeCell ref="A32:S32"/>
    <mergeCell ref="A31:S31"/>
    <mergeCell ref="A43:S43"/>
    <mergeCell ref="A44:S44"/>
    <mergeCell ref="A45:S45"/>
    <mergeCell ref="A47:S47"/>
    <mergeCell ref="A39:S39"/>
    <mergeCell ref="A40:S40"/>
    <mergeCell ref="A41:S41"/>
    <mergeCell ref="A42:S42"/>
    <mergeCell ref="F48:H50"/>
    <mergeCell ref="I48:L48"/>
    <mergeCell ref="I49:L49"/>
    <mergeCell ref="I50:L50"/>
    <mergeCell ref="F51:H54"/>
    <mergeCell ref="I51:L51"/>
    <mergeCell ref="I52:L52"/>
    <mergeCell ref="I53:L53"/>
    <mergeCell ref="I54:L54"/>
    <mergeCell ref="F62:H62"/>
    <mergeCell ref="I62:L62"/>
    <mergeCell ref="A64:N64"/>
    <mergeCell ref="O64:S64"/>
    <mergeCell ref="F55:H56"/>
    <mergeCell ref="I55:L55"/>
    <mergeCell ref="I56:L56"/>
    <mergeCell ref="F57:H61"/>
    <mergeCell ref="I57:L57"/>
    <mergeCell ref="I58:L58"/>
    <mergeCell ref="I59:L59"/>
    <mergeCell ref="I60:L60"/>
    <mergeCell ref="I61:L61"/>
    <mergeCell ref="A73:S73"/>
    <mergeCell ref="A71:M71"/>
    <mergeCell ref="N71:S71"/>
    <mergeCell ref="A72:S72"/>
    <mergeCell ref="A65:S65"/>
    <mergeCell ref="A67:S67"/>
    <mergeCell ref="A69:S69"/>
  </mergeCells>
  <hyperlinks>
    <hyperlink ref="A5:S5" location="'Direct Restraint Instructions'!A18:S19" display="Question 1: How many Rearwards lashings or lashing legs?" xr:uid="{00000000-0004-0000-0800-000000000000}"/>
    <hyperlink ref="A6:S6" location="'Direct Restraint Instructions'!A21:S22" display="Question 2: How many Forwards lashings or lashing legs?" xr:uid="{00000000-0004-0000-0800-000001000000}"/>
    <hyperlink ref="A7:S7" location="'Direct Restraint Instructions'!A24:S25" display="Question 3: Length of chain, Distance between anchor points along the trailer &amp; Distance between anchor points across the trailer" xr:uid="{00000000-0004-0000-0800-000002000000}"/>
    <hyperlink ref="A8:S8" location="'Direct Restraint Instructions'!A27" display="Question 4: What lashing is being used? " xr:uid="{00000000-0004-0000-0800-000003000000}"/>
    <hyperlink ref="R74" location="'Direct Restraint Instructions'!E1" display="Top" xr:uid="{00000000-0004-0000-0800-000004000000}"/>
    <hyperlink ref="R70" location="'Direct Restraint Instructions'!E1" display="Top" xr:uid="{00000000-0004-0000-0800-000005000000}"/>
    <hyperlink ref="R68" location="'Direct Restraint Instructions'!E1" display="Top" xr:uid="{00000000-0004-0000-0800-000006000000}"/>
    <hyperlink ref="R66" location="'Direct Restraint Instructions'!E1" display="Top" xr:uid="{00000000-0004-0000-0800-000007000000}"/>
    <hyperlink ref="R46" location="'Direct Restraint Instructions'!E1" display="Top" xr:uid="{00000000-0004-0000-0800-000008000000}"/>
    <hyperlink ref="R38" location="'Direct Restraint Instructions'!E1" display="Top" xr:uid="{00000000-0004-0000-0800-000009000000}"/>
    <hyperlink ref="R35" location="'Direct Restraint Instructions'!E1" display="Top" xr:uid="{00000000-0004-0000-0800-00000A000000}"/>
    <hyperlink ref="R33" location="'Direct Restraint Instructions'!E1" display="Top" xr:uid="{00000000-0004-0000-0800-00000B000000}"/>
    <hyperlink ref="R28" location="'Direct Restraint Instructions'!E1" display="Top" xr:uid="{00000000-0004-0000-0800-00000C000000}"/>
    <hyperlink ref="R26" location="'Direct Restraint Instructions'!E1" display="Top" xr:uid="{00000000-0004-0000-0800-00000D000000}"/>
    <hyperlink ref="R23" location="'Direct Restraint Instructions'!E1" display="Top" xr:uid="{00000000-0004-0000-0800-00000E000000}"/>
    <hyperlink ref="R20" location="'Direct Restraint Instructions'!E1" display="Top" xr:uid="{00000000-0004-0000-0800-00000F000000}"/>
    <hyperlink ref="A10:S10" location="'Direct Restraint Instructions'!A34" display="Question 6: Is the load blocked forwards by a headboard, reinforced loading rack, gooseneck or step of drop deck trailer?" xr:uid="{00000000-0004-0000-0800-000010000000}"/>
    <hyperlink ref="A12:S12" location="'Direct Restraint Instructions'!A39:S45" display="Question 8: How is the lashing tensioned?" xr:uid="{00000000-0004-0000-0800-000011000000}"/>
    <hyperlink ref="A13:S13" location="'Direct Restraint Instructions'!A47:A65" display="Question 9: What is the friction? or What is the friction in the forwards / rearwards direction?" xr:uid="{00000000-0004-0000-0800-000012000000}"/>
    <hyperlink ref="A14:S14" location="'Direct Restraint Instructions'!A67" display="Question 10: What is the friction in the sideways direction?" xr:uid="{00000000-0004-0000-0800-000013000000}"/>
    <hyperlink ref="A15:S15" location="'Direct Restraint Instructions'!A69" display="Question 11: What is the mass of the load?" xr:uid="{00000000-0004-0000-0800-000014000000}"/>
    <hyperlink ref="A16:S16" location="'Direct Restraint Instructions'!A71:S73" display="Compliance Forwards, Rearwards, Sideways and Vertical" xr:uid="{00000000-0004-0000-0800-000015000000}"/>
    <hyperlink ref="A9:S9" location="'Direct Restraint Instructions'!A29:S32" display="Question 5: Chain is around a sharp edge or using standard grab hooks?" xr:uid="{00000000-0004-0000-0800-000016000000}"/>
    <hyperlink ref="A11:S11" location="'Direct Restraint Instructions'!A36:A37" display="Question 7: Is sideways restraint &quot;Direct&quot; or &quot;Tie-Down&quot;?" xr:uid="{00000000-0004-0000-0800-000017000000}"/>
  </hyperlinks>
  <pageMargins left="0.7" right="0.7" top="0.75" bottom="0.75" header="0.3" footer="0.3"/>
  <pageSetup paperSize="9" orientation="portrait" r:id="rId1"/>
  <headerFooter>
    <oddHeader>&amp;L&amp;"Century Gothic"&amp;10&amp;K000000 Business&amp;1#_x000D_&amp;CW2B-PC0-0-ZG-GUL-00025 Rev A</oddHeader>
    <oddFooter>&amp;C© Pacific Complete 2019, all rights reserved</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09CD14F5D22ED4C91BB16E4FF728A0E" ma:contentTypeVersion="10" ma:contentTypeDescription="Create a new document." ma:contentTypeScope="" ma:versionID="2ebc04ae4a7a4de78f51be479f1a954b">
  <xsd:schema xmlns:xsd="http://www.w3.org/2001/XMLSchema" xmlns:xs="http://www.w3.org/2001/XMLSchema" xmlns:p="http://schemas.microsoft.com/office/2006/metadata/properties" xmlns:ns2="cbd4e337-4a71-4bae-bdf9-751955bcc08e" xmlns:ns3="f6f2c50c-4da0-4b85-91ac-4a82c205c472" targetNamespace="http://schemas.microsoft.com/office/2006/metadata/properties" ma:root="true" ma:fieldsID="b2b002c40e758583b9bd3c84d7817ab8" ns2:_="" ns3:_="">
    <xsd:import namespace="cbd4e337-4a71-4bae-bdf9-751955bcc08e"/>
    <xsd:import namespace="f6f2c50c-4da0-4b85-91ac-4a82c205c47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4e337-4a71-4bae-bdf9-751955bcc0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6f2c50c-4da0-4b85-91ac-4a82c205c47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781AB5B-0E11-4A90-9CCD-920A85D312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4e337-4a71-4bae-bdf9-751955bcc08e"/>
    <ds:schemaRef ds:uri="f6f2c50c-4da0-4b85-91ac-4a82c205c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32F501-5C6B-4C97-935D-1D3C84644A44}">
  <ds:schemaRefs>
    <ds:schemaRef ds:uri="http://schemas.microsoft.com/sharepoint/v3/contenttype/forms"/>
  </ds:schemaRefs>
</ds:datastoreItem>
</file>

<file path=customXml/itemProps3.xml><?xml version="1.0" encoding="utf-8"?>
<ds:datastoreItem xmlns:ds="http://schemas.openxmlformats.org/officeDocument/2006/customXml" ds:itemID="{C4FE24E4-E4F0-4FD5-9E2A-5BC47083DC68}">
  <ds:schemaRefs>
    <ds:schemaRef ds:uri="http://schemas.microsoft.com/office/2006/documentManagement/types"/>
    <ds:schemaRef ds:uri="http://schemas.microsoft.com/office/infopath/2007/PartnerControls"/>
    <ds:schemaRef ds:uri="http://www.w3.org/XML/1998/namespace"/>
    <ds:schemaRef ds:uri="cbd4e337-4a71-4bae-bdf9-751955bcc08e"/>
    <ds:schemaRef ds:uri="http://schemas.openxmlformats.org/package/2006/metadata/core-properties"/>
    <ds:schemaRef ds:uri="http://purl.org/dc/terms/"/>
    <ds:schemaRef ds:uri="http://purl.org/dc/elements/1.1/"/>
    <ds:schemaRef ds:uri="f6f2c50c-4da0-4b85-91ac-4a82c205c472"/>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12</vt:i4>
      </vt:variant>
    </vt:vector>
  </HeadingPairs>
  <TitlesOfParts>
    <vt:vector size="16" baseType="lpstr">
      <vt:lpstr>Tie-Down</vt:lpstr>
      <vt:lpstr>Tie-Down Instructions</vt:lpstr>
      <vt:lpstr>Direct Restraint</vt:lpstr>
      <vt:lpstr>Direct Restraint Instructions</vt:lpstr>
      <vt:lpstr>Chain_10mm</vt:lpstr>
      <vt:lpstr>Chain_13mm</vt:lpstr>
      <vt:lpstr>Chain_7.3mm</vt:lpstr>
      <vt:lpstr>Chain_8mm</vt:lpstr>
      <vt:lpstr>Four</vt:lpstr>
      <vt:lpstr>Two</vt:lpstr>
      <vt:lpstr>Webbing_100mm</vt:lpstr>
      <vt:lpstr>Webbing_2.5tonne</vt:lpstr>
      <vt:lpstr>Webbing_2tonne</vt:lpstr>
      <vt:lpstr>Webbing_50mm</vt:lpstr>
      <vt:lpstr>Webbing_5tonne</vt:lpstr>
      <vt:lpstr>Webbing_75mm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Graeme Agnew</dc:creator>
  <cp:lastModifiedBy>Morrow, Jonathon</cp:lastModifiedBy>
  <cp:lastPrinted>2019-10-17T21:07:34Z</cp:lastPrinted>
  <dcterms:created xsi:type="dcterms:W3CDTF">2019-08-13T02:26:44Z</dcterms:created>
  <dcterms:modified xsi:type="dcterms:W3CDTF">2025-06-13T06:49:42Z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0x010100C09CD14F5D22ED4C91BB16E4FF728A0E</vt:lpwstr>
  </property>
  <property fmtid="{D5CDD505-2E9C-101B-9397-08002B2CF9AE}" pid="3" name="MSIP_Label_47f41cc9-f9f5-4116-a8cf-c7b5d298908f_Enabled">
    <vt:lpwstr>true</vt:lpwstr>
  </property>
  <property fmtid="{D5CDD505-2E9C-101B-9397-08002B2CF9AE}" pid="4" name="MSIP_Label_47f41cc9-f9f5-4116-a8cf-c7b5d298908f_SetDate">
    <vt:lpwstr>2025-06-13T06:49:17Z</vt:lpwstr>
  </property>
  <property fmtid="{D5CDD505-2E9C-101B-9397-08002B2CF9AE}" pid="5" name="MSIP_Label_47f41cc9-f9f5-4116-a8cf-c7b5d298908f_Method">
    <vt:lpwstr>Privileged</vt:lpwstr>
  </property>
  <property fmtid="{D5CDD505-2E9C-101B-9397-08002B2CF9AE}" pid="6" name="MSIP_Label_47f41cc9-f9f5-4116-a8cf-c7b5d298908f_Name">
    <vt:lpwstr>Business</vt:lpwstr>
  </property>
  <property fmtid="{D5CDD505-2E9C-101B-9397-08002B2CF9AE}" pid="7" name="MSIP_Label_47f41cc9-f9f5-4116-a8cf-c7b5d298908f_SiteId">
    <vt:lpwstr>95baa318-b818-4676-8a0f-5a95a646c3c1</vt:lpwstr>
  </property>
  <property fmtid="{D5CDD505-2E9C-101B-9397-08002B2CF9AE}" pid="8" name="MSIP_Label_47f41cc9-f9f5-4116-a8cf-c7b5d298908f_ActionId">
    <vt:lpwstr>e328eecf-b14b-4126-8f6b-93c8cf236807</vt:lpwstr>
  </property>
  <property fmtid="{D5CDD505-2E9C-101B-9397-08002B2CF9AE}" pid="9" name="MSIP_Label_47f41cc9-f9f5-4116-a8cf-c7b5d298908f_ContentBits">
    <vt:lpwstr>1</vt:lpwstr>
  </property>
</Properties>
</file>